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styles.xml" ContentType="application/vnd.openxmlformats-officedocument.spreadsheetml.styles+xml"/>
  <Override PartName="/xl/drawings/drawing1.xml" ContentType="application/vnd.openxmlformats-officedocument.drawing+xml"/>
  <Override PartName="/xl/worksheets/sheet5.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comments1.xml" ContentType="application/vnd.openxmlformats-officedocument.spreadsheetml.comments+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Nayak Preeta\Illustratives 2018\"/>
    </mc:Choice>
  </mc:AlternateContent>
  <bookViews>
    <workbookView xWindow="0" yWindow="0" windowWidth="19200" windowHeight="11580" tabRatio="576"/>
  </bookViews>
  <sheets>
    <sheet name="Info" sheetId="6" r:id="rId1"/>
    <sheet name="JE Template" sheetId="10" r:id="rId2"/>
    <sheet name="2018 Summary" sheetId="15" r:id="rId3"/>
    <sheet name="2017 Allocation %" sheetId="17" r:id="rId4"/>
    <sheet name="2016 Allocation %" sheetId="16" r:id="rId5"/>
    <sheet name="Contributions FY 2017" sheetId="18" r:id="rId6"/>
    <sheet name="Amortization Schedule" sheetId="19" r:id="rId7"/>
  </sheets>
  <externalReferences>
    <externalReference r:id="rId8"/>
  </externalReferences>
  <definedNames>
    <definedName name="_xlnm._FilterDatabase" localSheetId="4" hidden="1">'2016 Allocation %'!$A$5:$D$311</definedName>
    <definedName name="_xlnm._FilterDatabase" localSheetId="3" hidden="1">'2017 Allocation %'!$A$7:$BX$313</definedName>
    <definedName name="_xlnm._FilterDatabase" localSheetId="2" hidden="1">'2018 Summary'!$A$4:$AA$311</definedName>
    <definedName name="_xlnm._FilterDatabase" localSheetId="6" hidden="1">'Amortization Schedule'!$A$12:$R$319</definedName>
    <definedName name="ActuaryCredentialsGASB">[1]DeveloperInfo!$D$19</definedName>
    <definedName name="ActuaryNameGASB">[1]DeveloperInfo!$D$17</definedName>
    <definedName name="ActuaryTitleGASB">[1]DeveloperInfo!$D$18</definedName>
    <definedName name="AdjCNSDate">[1]DeveloperInfo!$D$33</definedName>
    <definedName name="AdjCNSDate1">[1]DeveloperInfo!$E$33</definedName>
    <definedName name="AdjCNSDateTempEnable">[1]DeveloperInfo!$F$34</definedName>
    <definedName name="AgencyCode" localSheetId="0">#REF!</definedName>
    <definedName name="AgencyCode" localSheetId="1">#REF!</definedName>
    <definedName name="AgencyCode">#REF!</definedName>
    <definedName name="AnalystGASB">[1]DeveloperInfo!$D$20</definedName>
    <definedName name="Annuity" localSheetId="0">#REF!</definedName>
    <definedName name="Annuity" localSheetId="1">#REF!</definedName>
    <definedName name="Annuity">#REF!</definedName>
    <definedName name="AnnuityLY">#REF!</definedName>
    <definedName name="ASTABPF">[1]DeveloperInfo!$D$36</definedName>
    <definedName name="ASTABPF1">[1]DeveloperInfo!$D$37</definedName>
    <definedName name="ASTEBPF">[1]DeveloperInfo!$F$37</definedName>
    <definedName name="ClientCode">[1]DeveloperInfo!$D$25</definedName>
    <definedName name="ClientMatter">[1]DeveloperInfo!$D$26</definedName>
    <definedName name="ClientShortGASB">[1]DeveloperInfo!$D$9</definedName>
    <definedName name="CLPOWERDisc">[1]Adjust!$H$202</definedName>
    <definedName name="CLPOWERDiscMinus1">[1]Adjust!$L$202</definedName>
    <definedName name="CLPOWERDiscPlus1">[1]Adjust!$K$202</definedName>
    <definedName name="CLPOWERExp">[1]Adjust!$G$202</definedName>
    <definedName name="CNSDateDisc">[1]DeveloperInfo!$D$32</definedName>
    <definedName name="CNSDateDisc1">[1]DeveloperInfo!$E$32</definedName>
    <definedName name="ColaRate">[1]DeveloperInfo!$D$40</definedName>
    <definedName name="ColaRate1">[1]DeveloperInfo!$E$40</definedName>
    <definedName name="ConsultantNameGASB">[1]DeveloperInfo!$D$22</definedName>
    <definedName name="ConsultantTitleGASB">[1]DeveloperInfo!$D$23</definedName>
    <definedName name="Disc1DELTACENSUS">[1]Adjust!$G$102</definedName>
    <definedName name="Disc1INTADJBOM">[1]Adjust!$H$200</definedName>
    <definedName name="Disc1INTNDIV12">[1]Adjust!$H$198</definedName>
    <definedName name="Disc1SINTADJBOM">[1]Adjust!$I$200</definedName>
    <definedName name="Disc1SINTNDIV12">[1]Adjust!$I$198</definedName>
    <definedName name="DiscDELTACENSUS">[1]Adjust!$H$102</definedName>
    <definedName name="DiscINTADJBOM">[1]Adjust!$J$200</definedName>
    <definedName name="DiscINTNDIV12">[1]Adjust!$J$198</definedName>
    <definedName name="DiscMinusOneINTADJBOM">[1]Adjust!$L$200</definedName>
    <definedName name="DiscMinusOneINTNDIV12">[1]Adjust!$L$198</definedName>
    <definedName name="DiscPlusOneINTADJBOM">[1]Adjust!$K$200</definedName>
    <definedName name="DiscPlusOneINTNDIV12">[1]Adjust!$K$198</definedName>
    <definedName name="EmployerRates" localSheetId="0">#REF!</definedName>
    <definedName name="EmployerRates" localSheetId="1">#REF!</definedName>
    <definedName name="EmployerRates">#REF!</definedName>
    <definedName name="EmployerRatesLEO" localSheetId="1">#REF!</definedName>
    <definedName name="EmployerRatesLEO">#REF!</definedName>
    <definedName name="ERData" localSheetId="4">'2016 Allocation %'!$A$7:$D$310</definedName>
    <definedName name="ERData" localSheetId="3">'2017 Allocation %'!$A$9:$BH$312</definedName>
    <definedName name="ERData" localSheetId="6">'Amortization Schedule'!$A$15:$B$318</definedName>
    <definedName name="ERData">'2018 Summary'!$A$7:$O$310</definedName>
    <definedName name="ERID">[1]ER_NPLExpense!$L$8</definedName>
    <definedName name="ERInfo">[1]ER_Input!$B$16:$Y$319</definedName>
    <definedName name="Exp1INTADJBOM">[1]Adjust!$G$200</definedName>
    <definedName name="Exp1INTNDIV12">[1]Adjust!$G$198</definedName>
    <definedName name="FracYearProj">[1]TOL!$C$22</definedName>
    <definedName name="FundOfficeContactGASB">[1]DeveloperInfo!$D$10</definedName>
    <definedName name="FYrsGASB">[1]DeveloperInfo!$D$54</definedName>
    <definedName name="FYrsGASB1">[1]DeveloperInfo!$E$54</definedName>
    <definedName name="GASBDiscMinusOneINTADJBOM">[1]Adjust!$L$200</definedName>
    <definedName name="GASBDiscMinusOneINTNDIV12">[1]Adjust!$L$198</definedName>
    <definedName name="InflRate">[1]DeveloperInfo!$D$38</definedName>
    <definedName name="InflRate1">[1]DeveloperInfo!$E$38</definedName>
    <definedName name="IntDisc">[1]DeveloperInfo!$F$47</definedName>
    <definedName name="IntDisc1">[1]DeveloperInfo!$D$47</definedName>
    <definedName name="IntDisc1S">[1]DeveloperInfo!$E$47</definedName>
    <definedName name="INTDiscMinusOne">[1]DeveloperInfo!$H$47</definedName>
    <definedName name="INTDiscPlusOne">[1]DeveloperInfo!$G$47</definedName>
    <definedName name="IntExp1">[1]DeveloperInfo!$I$47</definedName>
    <definedName name="InvestmentLoss">[1]ER_Allocation!$P$12</definedName>
    <definedName name="MeasureDate">[1]DeveloperInfo!$D$31</definedName>
    <definedName name="MeasureDate1">[1]DeveloperInfo!$E$31</definedName>
    <definedName name="MeasureDate2">[1]DeveloperInfo!$F$31</definedName>
    <definedName name="N">"N/A"</definedName>
    <definedName name="NDIV12Disc">[1]Adjust!$H$203</definedName>
    <definedName name="NDIV12DiscMinus1">[1]Adjust!$L$203</definedName>
    <definedName name="NDIV12DiscPlus1">[1]Adjust!$K$203</definedName>
    <definedName name="NDIV12Exp">[1]Adjust!$G$203</definedName>
    <definedName name="NumERs">[1]DeveloperInfo!$D$61</definedName>
    <definedName name="OfficeAddr1GASB">[1]DeveloperInfo!$D$11</definedName>
    <definedName name="OfficeAddr2GASB">[1]DeveloperInfo!$D$12</definedName>
    <definedName name="Offices">[1]DeveloperInfo!$K$75:$O$91</definedName>
    <definedName name="Pension" localSheetId="1">#REF!</definedName>
    <definedName name="Pension">#REF!</definedName>
    <definedName name="PensionLY">#REF!</definedName>
    <definedName name="PlanNameLongGASB">[1]DeveloperInfo!$D$7</definedName>
    <definedName name="PlanNameShortGASB">[1]DeveloperInfo!$D$8</definedName>
    <definedName name="_xlnm.Print_Area" localSheetId="4">'2016 Allocation %'!$C$1:$D$311</definedName>
    <definedName name="_xlnm.Print_Area" localSheetId="3">'2017 Allocation %'!$C$6:$BX$313</definedName>
    <definedName name="_xlnm.Print_Area" localSheetId="2">'2018 Summary'!$D$2:$AA$311</definedName>
    <definedName name="_xlnm.Print_Area" localSheetId="6">'Amortization Schedule'!$C$6:$R$319</definedName>
    <definedName name="_xlnm.Print_Titles" localSheetId="4">'2016 Allocation %'!$A:$B,'2016 Allocation %'!$1:$6</definedName>
    <definedName name="_xlnm.Print_Titles" localSheetId="3">'2017 Allocation %'!$A:$B,'2017 Allocation %'!$1:$8</definedName>
    <definedName name="_xlnm.Print_Titles" localSheetId="2">'2018 Summary'!$A:$B,'2018 Summary'!$1:$5</definedName>
    <definedName name="_xlnm.Print_Titles" localSheetId="6">'Amortization Schedule'!$A:$B,'Amortization Schedule'!$1:$13</definedName>
    <definedName name="ProjDisc?">[1]DeveloperInfo!$D$65</definedName>
    <definedName name="ProValResults" localSheetId="1">#REF!</definedName>
    <definedName name="ProValResults">#REF!</definedName>
    <definedName name="ReportDate67">[1]DeveloperInfo!$D$30</definedName>
    <definedName name="ReportDate671">[1]DeveloperInfo!$E$30</definedName>
    <definedName name="ReportDate68">[1]DeveloperInfo!$D$52</definedName>
    <definedName name="ReportDate681">[1]DeveloperInfo!$E$52</definedName>
    <definedName name="ReviewerGASB">[1]DeveloperInfo!$D$21</definedName>
    <definedName name="Rnd_0">[1]DeveloperInfo!$D$41</definedName>
    <definedName name="RORRate681">[1]DeveloperInfo!$E$53</definedName>
    <definedName name="RORRate682">[1]DeveloperInfo!$F$53</definedName>
    <definedName name="SalRate">[1]DeveloperInfo!$D$39</definedName>
    <definedName name="SalRate1">[1]DeveloperInfo!$E$39</definedName>
    <definedName name="SegalOfficeGASB">[1]DeveloperInfo!$D$24</definedName>
    <definedName name="TableData" localSheetId="1">#REF!</definedName>
    <definedName name="TableData">#REF!</definedName>
    <definedName name="Type">#REF!</definedName>
    <definedName name="TypeAnnuity" localSheetId="1">#REF!</definedName>
    <definedName name="TypeAnnuity">#REF!</definedName>
    <definedName name="TypePension" localSheetId="1">#REF!</definedName>
    <definedName name="TypePension">#REF!</definedName>
    <definedName name="UnfundedData" localSheetId="1">#REF!</definedName>
    <definedName name="UnfundedData">#REF!</definedName>
    <definedName name="UnfundedLY" localSheetId="1">#REF!</definedName>
    <definedName name="UnfundedLY">#REF!</definedName>
    <definedName name="UnfunedLYLEO" localSheetId="1">#REF!</definedName>
    <definedName name="UnfunedLYLEO">#REF!</definedName>
    <definedName name="VersionGASB">[1]DeveloperInfo!$D$4</definedName>
  </definedNames>
  <calcPr calcId="162913"/>
</workbook>
</file>

<file path=xl/calcChain.xml><?xml version="1.0" encoding="utf-8"?>
<calcChain xmlns="http://schemas.openxmlformats.org/spreadsheetml/2006/main">
  <c r="C18" i="6" l="1"/>
  <c r="Q319" i="19" l="1"/>
  <c r="P319" i="19"/>
  <c r="O319" i="19"/>
  <c r="O321" i="19" s="1"/>
  <c r="N319" i="19"/>
  <c r="M319" i="19"/>
  <c r="L319" i="19"/>
  <c r="L321" i="19" s="1"/>
  <c r="I319" i="19"/>
  <c r="H319" i="19"/>
  <c r="P320" i="19" s="1"/>
  <c r="G319" i="19"/>
  <c r="O320" i="19" s="1"/>
  <c r="F319" i="19"/>
  <c r="N320" i="19" s="1"/>
  <c r="E319" i="19"/>
  <c r="M320" i="19" s="1"/>
  <c r="D319" i="19"/>
  <c r="L320" i="19" s="1"/>
  <c r="C319" i="19"/>
  <c r="R318" i="19"/>
  <c r="K318" i="19"/>
  <c r="J318" i="19"/>
  <c r="R317" i="19"/>
  <c r="K317" i="19"/>
  <c r="J317" i="19"/>
  <c r="R316" i="19"/>
  <c r="J316" i="19"/>
  <c r="R315" i="19"/>
  <c r="K315" i="19"/>
  <c r="J315" i="19"/>
  <c r="R314" i="19"/>
  <c r="K314" i="19"/>
  <c r="J314" i="19"/>
  <c r="R313" i="19"/>
  <c r="K313" i="19"/>
  <c r="J313" i="19"/>
  <c r="R312" i="19"/>
  <c r="K312" i="19"/>
  <c r="J312" i="19"/>
  <c r="R311" i="19"/>
  <c r="K311" i="19"/>
  <c r="J311" i="19"/>
  <c r="R310" i="19"/>
  <c r="K310" i="19"/>
  <c r="J310" i="19"/>
  <c r="R309" i="19"/>
  <c r="J309" i="19"/>
  <c r="R308" i="19"/>
  <c r="K308" i="19"/>
  <c r="J308" i="19"/>
  <c r="R307" i="19"/>
  <c r="K307" i="19"/>
  <c r="J307" i="19"/>
  <c r="R306" i="19"/>
  <c r="K306" i="19"/>
  <c r="J306" i="19"/>
  <c r="R305" i="19"/>
  <c r="K305" i="19"/>
  <c r="J305" i="19"/>
  <c r="R304" i="19"/>
  <c r="J304" i="19"/>
  <c r="R303" i="19"/>
  <c r="K303" i="19"/>
  <c r="J303" i="19"/>
  <c r="R302" i="19"/>
  <c r="K302" i="19"/>
  <c r="J302" i="19"/>
  <c r="R301" i="19"/>
  <c r="K301" i="19"/>
  <c r="J301" i="19"/>
  <c r="R300" i="19"/>
  <c r="K300" i="19"/>
  <c r="J300" i="19"/>
  <c r="R299" i="19"/>
  <c r="K299" i="19"/>
  <c r="J299" i="19"/>
  <c r="R298" i="19"/>
  <c r="J298" i="19"/>
  <c r="R297" i="19"/>
  <c r="J297" i="19"/>
  <c r="R296" i="19"/>
  <c r="J296" i="19"/>
  <c r="R295" i="19"/>
  <c r="J295" i="19"/>
  <c r="R294" i="19"/>
  <c r="J294" i="19"/>
  <c r="R293" i="19"/>
  <c r="J293" i="19"/>
  <c r="R292" i="19"/>
  <c r="J292" i="19"/>
  <c r="R291" i="19"/>
  <c r="J291" i="19"/>
  <c r="R290" i="19"/>
  <c r="J290" i="19"/>
  <c r="R289" i="19"/>
  <c r="J289" i="19"/>
  <c r="R288" i="19"/>
  <c r="J288" i="19"/>
  <c r="R287" i="19"/>
  <c r="J287" i="19"/>
  <c r="R286" i="19"/>
  <c r="J286" i="19"/>
  <c r="R285" i="19"/>
  <c r="J285" i="19"/>
  <c r="R284" i="19"/>
  <c r="J284" i="19"/>
  <c r="R283" i="19"/>
  <c r="J283" i="19"/>
  <c r="R282" i="19"/>
  <c r="J282" i="19"/>
  <c r="R281" i="19"/>
  <c r="J281" i="19"/>
  <c r="R280" i="19"/>
  <c r="J280" i="19"/>
  <c r="R279" i="19"/>
  <c r="J279" i="19"/>
  <c r="R278" i="19"/>
  <c r="J278" i="19"/>
  <c r="R277" i="19"/>
  <c r="J277" i="19"/>
  <c r="R276" i="19"/>
  <c r="J276" i="19"/>
  <c r="R275" i="19"/>
  <c r="J275" i="19"/>
  <c r="R274" i="19"/>
  <c r="J274" i="19"/>
  <c r="R273" i="19"/>
  <c r="J273" i="19"/>
  <c r="R272" i="19"/>
  <c r="J272" i="19"/>
  <c r="R271" i="19"/>
  <c r="J271" i="19"/>
  <c r="R270" i="19"/>
  <c r="J270" i="19"/>
  <c r="R269" i="19"/>
  <c r="J269" i="19"/>
  <c r="R268" i="19"/>
  <c r="J268" i="19"/>
  <c r="R267" i="19"/>
  <c r="J267" i="19"/>
  <c r="R266" i="19"/>
  <c r="J266" i="19"/>
  <c r="R265" i="19"/>
  <c r="J265" i="19"/>
  <c r="R264" i="19"/>
  <c r="J264" i="19"/>
  <c r="R263" i="19"/>
  <c r="J263" i="19"/>
  <c r="R262" i="19"/>
  <c r="J262" i="19"/>
  <c r="R261" i="19"/>
  <c r="J261" i="19"/>
  <c r="R260" i="19"/>
  <c r="J260" i="19"/>
  <c r="R259" i="19"/>
  <c r="J259" i="19"/>
  <c r="R258" i="19"/>
  <c r="J258" i="19"/>
  <c r="R257" i="19"/>
  <c r="J257" i="19"/>
  <c r="R256" i="19"/>
  <c r="J256" i="19"/>
  <c r="R255" i="19"/>
  <c r="J255" i="19"/>
  <c r="R254" i="19"/>
  <c r="J254" i="19"/>
  <c r="R253" i="19"/>
  <c r="J253" i="19"/>
  <c r="R252" i="19"/>
  <c r="J252" i="19"/>
  <c r="R251" i="19"/>
  <c r="J251" i="19"/>
  <c r="R250" i="19"/>
  <c r="J250" i="19"/>
  <c r="R249" i="19"/>
  <c r="J249" i="19"/>
  <c r="R248" i="19"/>
  <c r="J248" i="19"/>
  <c r="R247" i="19"/>
  <c r="J247" i="19"/>
  <c r="R246" i="19"/>
  <c r="J246" i="19"/>
  <c r="R245" i="19"/>
  <c r="J245" i="19"/>
  <c r="R244" i="19"/>
  <c r="J244" i="19"/>
  <c r="R243" i="19"/>
  <c r="J243" i="19"/>
  <c r="R242" i="19"/>
  <c r="J242" i="19"/>
  <c r="R241" i="19"/>
  <c r="J241" i="19"/>
  <c r="R240" i="19"/>
  <c r="J240" i="19"/>
  <c r="R239" i="19"/>
  <c r="J239" i="19"/>
  <c r="R238" i="19"/>
  <c r="J238" i="19"/>
  <c r="R237" i="19"/>
  <c r="J237" i="19"/>
  <c r="R236" i="19"/>
  <c r="J236" i="19"/>
  <c r="R235" i="19"/>
  <c r="J235" i="19"/>
  <c r="R234" i="19"/>
  <c r="J234" i="19"/>
  <c r="R233" i="19"/>
  <c r="J233" i="19"/>
  <c r="R232" i="19"/>
  <c r="J232" i="19"/>
  <c r="R231" i="19"/>
  <c r="J231" i="19"/>
  <c r="R230" i="19"/>
  <c r="J230" i="19"/>
  <c r="R229" i="19"/>
  <c r="J229" i="19"/>
  <c r="R228" i="19"/>
  <c r="J228" i="19"/>
  <c r="R227" i="19"/>
  <c r="J227" i="19"/>
  <c r="R226" i="19"/>
  <c r="J226" i="19"/>
  <c r="R225" i="19"/>
  <c r="J225" i="19"/>
  <c r="R224" i="19"/>
  <c r="J224" i="19"/>
  <c r="R223" i="19"/>
  <c r="J223" i="19"/>
  <c r="R222" i="19"/>
  <c r="J222" i="19"/>
  <c r="R221" i="19"/>
  <c r="J221" i="19"/>
  <c r="R220" i="19"/>
  <c r="J220" i="19"/>
  <c r="R219" i="19"/>
  <c r="J219" i="19"/>
  <c r="R218" i="19"/>
  <c r="J218" i="19"/>
  <c r="R217" i="19"/>
  <c r="J217" i="19"/>
  <c r="R216" i="19"/>
  <c r="J216" i="19"/>
  <c r="R215" i="19"/>
  <c r="J215" i="19"/>
  <c r="R214" i="19"/>
  <c r="J214" i="19"/>
  <c r="R213" i="19"/>
  <c r="J213" i="19"/>
  <c r="R212" i="19"/>
  <c r="J212" i="19"/>
  <c r="R211" i="19"/>
  <c r="J211" i="19"/>
  <c r="R210" i="19"/>
  <c r="J210" i="19"/>
  <c r="R209" i="19"/>
  <c r="J209" i="19"/>
  <c r="R208" i="19"/>
  <c r="J208" i="19"/>
  <c r="R207" i="19"/>
  <c r="J207" i="19"/>
  <c r="R206" i="19"/>
  <c r="J206" i="19"/>
  <c r="R205" i="19"/>
  <c r="J205" i="19"/>
  <c r="R204" i="19"/>
  <c r="J204" i="19"/>
  <c r="R203" i="19"/>
  <c r="J203" i="19"/>
  <c r="R202" i="19"/>
  <c r="J202" i="19"/>
  <c r="R201" i="19"/>
  <c r="J201" i="19"/>
  <c r="R200" i="19"/>
  <c r="J200" i="19"/>
  <c r="R199" i="19"/>
  <c r="J199" i="19"/>
  <c r="R198" i="19"/>
  <c r="J198" i="19"/>
  <c r="R197" i="19"/>
  <c r="J197" i="19"/>
  <c r="R196" i="19"/>
  <c r="J196" i="19"/>
  <c r="R195" i="19"/>
  <c r="J195" i="19"/>
  <c r="R194" i="19"/>
  <c r="J194" i="19"/>
  <c r="R193" i="19"/>
  <c r="J193" i="19"/>
  <c r="R192" i="19"/>
  <c r="J192" i="19"/>
  <c r="R191" i="19"/>
  <c r="J191" i="19"/>
  <c r="R190" i="19"/>
  <c r="J190" i="19"/>
  <c r="R189" i="19"/>
  <c r="J189" i="19"/>
  <c r="R188" i="19"/>
  <c r="J188" i="19"/>
  <c r="R187" i="19"/>
  <c r="J187" i="19"/>
  <c r="R186" i="19"/>
  <c r="J186" i="19"/>
  <c r="R185" i="19"/>
  <c r="J185" i="19"/>
  <c r="R184" i="19"/>
  <c r="J184" i="19"/>
  <c r="R183" i="19"/>
  <c r="J183" i="19"/>
  <c r="R182" i="19"/>
  <c r="J182" i="19"/>
  <c r="R181" i="19"/>
  <c r="J181" i="19"/>
  <c r="R180" i="19"/>
  <c r="J180" i="19"/>
  <c r="R179" i="19"/>
  <c r="J179" i="19"/>
  <c r="R178" i="19"/>
  <c r="J178" i="19"/>
  <c r="R177" i="19"/>
  <c r="J177" i="19"/>
  <c r="R176" i="19"/>
  <c r="J176" i="19"/>
  <c r="R175" i="19"/>
  <c r="J175" i="19"/>
  <c r="R174" i="19"/>
  <c r="J174" i="19"/>
  <c r="R173" i="19"/>
  <c r="J173" i="19"/>
  <c r="R172" i="19"/>
  <c r="J172" i="19"/>
  <c r="R171" i="19"/>
  <c r="J171" i="19"/>
  <c r="R170" i="19"/>
  <c r="J170" i="19"/>
  <c r="R169" i="19"/>
  <c r="J169" i="19"/>
  <c r="R168" i="19"/>
  <c r="J168" i="19"/>
  <c r="R167" i="19"/>
  <c r="J167" i="19"/>
  <c r="R166" i="19"/>
  <c r="J166" i="19"/>
  <c r="R165" i="19"/>
  <c r="J165" i="19"/>
  <c r="R164" i="19"/>
  <c r="J164" i="19"/>
  <c r="R163" i="19"/>
  <c r="J163" i="19"/>
  <c r="R162" i="19"/>
  <c r="J162" i="19"/>
  <c r="R161" i="19"/>
  <c r="J161" i="19"/>
  <c r="R160" i="19"/>
  <c r="J160" i="19"/>
  <c r="R159" i="19"/>
  <c r="J159" i="19"/>
  <c r="R158" i="19"/>
  <c r="J158" i="19"/>
  <c r="R157" i="19"/>
  <c r="J157" i="19"/>
  <c r="R156" i="19"/>
  <c r="J156" i="19"/>
  <c r="R155" i="19"/>
  <c r="J155" i="19"/>
  <c r="R154" i="19"/>
  <c r="J154" i="19"/>
  <c r="R153" i="19"/>
  <c r="J153" i="19"/>
  <c r="R152" i="19"/>
  <c r="J152" i="19"/>
  <c r="R151" i="19"/>
  <c r="J151" i="19"/>
  <c r="R150" i="19"/>
  <c r="J150" i="19"/>
  <c r="R149" i="19"/>
  <c r="J149" i="19"/>
  <c r="R148" i="19"/>
  <c r="J148" i="19"/>
  <c r="R147" i="19"/>
  <c r="J147" i="19"/>
  <c r="R146" i="19"/>
  <c r="J146" i="19"/>
  <c r="R145" i="19"/>
  <c r="J145" i="19"/>
  <c r="R144" i="19"/>
  <c r="J144" i="19"/>
  <c r="R143" i="19"/>
  <c r="J143" i="19"/>
  <c r="R142" i="19"/>
  <c r="J142" i="19"/>
  <c r="R141" i="19"/>
  <c r="J141" i="19"/>
  <c r="R140" i="19"/>
  <c r="J140" i="19"/>
  <c r="R139" i="19"/>
  <c r="J139" i="19"/>
  <c r="R138" i="19"/>
  <c r="J138" i="19"/>
  <c r="R137" i="19"/>
  <c r="J137" i="19"/>
  <c r="R136" i="19"/>
  <c r="J136" i="19"/>
  <c r="R135" i="19"/>
  <c r="J135" i="19"/>
  <c r="R134" i="19"/>
  <c r="J134" i="19"/>
  <c r="R133" i="19"/>
  <c r="J133" i="19"/>
  <c r="R132" i="19"/>
  <c r="J132" i="19"/>
  <c r="R131" i="19"/>
  <c r="J131" i="19"/>
  <c r="R130" i="19"/>
  <c r="J130" i="19"/>
  <c r="R129" i="19"/>
  <c r="J129" i="19"/>
  <c r="R128" i="19"/>
  <c r="J128" i="19"/>
  <c r="R127" i="19"/>
  <c r="J127" i="19"/>
  <c r="R126" i="19"/>
  <c r="J126" i="19"/>
  <c r="R125" i="19"/>
  <c r="J125" i="19"/>
  <c r="R124" i="19"/>
  <c r="J124" i="19"/>
  <c r="R123" i="19"/>
  <c r="J123" i="19"/>
  <c r="R122" i="19"/>
  <c r="J122" i="19"/>
  <c r="R121" i="19"/>
  <c r="J121" i="19"/>
  <c r="R120" i="19"/>
  <c r="J120" i="19"/>
  <c r="R119" i="19"/>
  <c r="J119" i="19"/>
  <c r="R118" i="19"/>
  <c r="J118" i="19"/>
  <c r="R117" i="19"/>
  <c r="J117" i="19"/>
  <c r="R116" i="19"/>
  <c r="J116" i="19"/>
  <c r="R115" i="19"/>
  <c r="J115" i="19"/>
  <c r="R114" i="19"/>
  <c r="J114" i="19"/>
  <c r="R113" i="19"/>
  <c r="J113" i="19"/>
  <c r="R112" i="19"/>
  <c r="J112" i="19"/>
  <c r="R111" i="19"/>
  <c r="J111" i="19"/>
  <c r="R110" i="19"/>
  <c r="J110" i="19"/>
  <c r="R109" i="19"/>
  <c r="J109" i="19"/>
  <c r="R108" i="19"/>
  <c r="J108" i="19"/>
  <c r="R107" i="19"/>
  <c r="J107" i="19"/>
  <c r="R106" i="19"/>
  <c r="J106" i="19"/>
  <c r="R105" i="19"/>
  <c r="J105" i="19"/>
  <c r="R104" i="19"/>
  <c r="J104" i="19"/>
  <c r="R103" i="19"/>
  <c r="J103" i="19"/>
  <c r="R102" i="19"/>
  <c r="J102" i="19"/>
  <c r="R101" i="19"/>
  <c r="J101" i="19"/>
  <c r="R100" i="19"/>
  <c r="J100" i="19"/>
  <c r="R99" i="19"/>
  <c r="J99" i="19"/>
  <c r="R98" i="19"/>
  <c r="J98" i="19"/>
  <c r="R97" i="19"/>
  <c r="J97" i="19"/>
  <c r="R96" i="19"/>
  <c r="J96" i="19"/>
  <c r="R95" i="19"/>
  <c r="J95" i="19"/>
  <c r="R94" i="19"/>
  <c r="J94" i="19"/>
  <c r="R93" i="19"/>
  <c r="J93" i="19"/>
  <c r="R92" i="19"/>
  <c r="J92" i="19"/>
  <c r="R91" i="19"/>
  <c r="J91" i="19"/>
  <c r="R90" i="19"/>
  <c r="J90" i="19"/>
  <c r="R89" i="19"/>
  <c r="J89" i="19"/>
  <c r="R88" i="19"/>
  <c r="J88" i="19"/>
  <c r="R87" i="19"/>
  <c r="J87" i="19"/>
  <c r="R86" i="19"/>
  <c r="J86" i="19"/>
  <c r="R85" i="19"/>
  <c r="J85" i="19"/>
  <c r="R84" i="19"/>
  <c r="J84" i="19"/>
  <c r="R83" i="19"/>
  <c r="J83" i="19"/>
  <c r="R82" i="19"/>
  <c r="J82" i="19"/>
  <c r="R81" i="19"/>
  <c r="J81" i="19"/>
  <c r="R80" i="19"/>
  <c r="J80" i="19"/>
  <c r="R79" i="19"/>
  <c r="J79" i="19"/>
  <c r="R78" i="19"/>
  <c r="J78" i="19"/>
  <c r="R77" i="19"/>
  <c r="J77" i="19"/>
  <c r="R76" i="19"/>
  <c r="J76" i="19"/>
  <c r="R75" i="19"/>
  <c r="J75" i="19"/>
  <c r="R74" i="19"/>
  <c r="J74" i="19"/>
  <c r="R73" i="19"/>
  <c r="J73" i="19"/>
  <c r="R72" i="19"/>
  <c r="J72" i="19"/>
  <c r="R71" i="19"/>
  <c r="J71" i="19"/>
  <c r="R70" i="19"/>
  <c r="J70" i="19"/>
  <c r="R69" i="19"/>
  <c r="J69" i="19"/>
  <c r="R68" i="19"/>
  <c r="J68" i="19"/>
  <c r="R67" i="19"/>
  <c r="J67" i="19"/>
  <c r="R66" i="19"/>
  <c r="J66" i="19"/>
  <c r="R65" i="19"/>
  <c r="J65" i="19"/>
  <c r="R64" i="19"/>
  <c r="J64" i="19"/>
  <c r="R63" i="19"/>
  <c r="J63" i="19"/>
  <c r="R62" i="19"/>
  <c r="J62" i="19"/>
  <c r="R61" i="19"/>
  <c r="J61" i="19"/>
  <c r="R60" i="19"/>
  <c r="J60" i="19"/>
  <c r="R59" i="19"/>
  <c r="J59" i="19"/>
  <c r="R58" i="19"/>
  <c r="J58" i="19"/>
  <c r="R57" i="19"/>
  <c r="J57" i="19"/>
  <c r="R56" i="19"/>
  <c r="J56" i="19"/>
  <c r="R55" i="19"/>
  <c r="J55" i="19"/>
  <c r="R54" i="19"/>
  <c r="J54" i="19"/>
  <c r="R53" i="19"/>
  <c r="J53" i="19"/>
  <c r="R52" i="19"/>
  <c r="J52" i="19"/>
  <c r="R51" i="19"/>
  <c r="J51" i="19"/>
  <c r="R50" i="19"/>
  <c r="J50" i="19"/>
  <c r="R49" i="19"/>
  <c r="J49" i="19"/>
  <c r="R48" i="19"/>
  <c r="J48" i="19"/>
  <c r="R47" i="19"/>
  <c r="J47" i="19"/>
  <c r="R46" i="19"/>
  <c r="J46" i="19"/>
  <c r="R45" i="19"/>
  <c r="J45" i="19"/>
  <c r="R44" i="19"/>
  <c r="J44" i="19"/>
  <c r="R43" i="19"/>
  <c r="J43" i="19"/>
  <c r="R42" i="19"/>
  <c r="J42" i="19"/>
  <c r="R41" i="19"/>
  <c r="J41" i="19"/>
  <c r="R40" i="19"/>
  <c r="J40" i="19"/>
  <c r="R39" i="19"/>
  <c r="J39" i="19"/>
  <c r="R38" i="19"/>
  <c r="J38" i="19"/>
  <c r="R37" i="19"/>
  <c r="J37" i="19"/>
  <c r="R36" i="19"/>
  <c r="J36" i="19"/>
  <c r="R35" i="19"/>
  <c r="J35" i="19"/>
  <c r="R34" i="19"/>
  <c r="J34" i="19"/>
  <c r="R33" i="19"/>
  <c r="J33" i="19"/>
  <c r="R32" i="19"/>
  <c r="J32" i="19"/>
  <c r="R31" i="19"/>
  <c r="J31" i="19"/>
  <c r="R30" i="19"/>
  <c r="J30" i="19"/>
  <c r="R29" i="19"/>
  <c r="J29" i="19"/>
  <c r="R28" i="19"/>
  <c r="J28" i="19"/>
  <c r="R27" i="19"/>
  <c r="J27" i="19"/>
  <c r="R26" i="19"/>
  <c r="J26" i="19"/>
  <c r="R25" i="19"/>
  <c r="J25" i="19"/>
  <c r="R24" i="19"/>
  <c r="J24" i="19"/>
  <c r="R23" i="19"/>
  <c r="J23" i="19"/>
  <c r="R22" i="19"/>
  <c r="J22" i="19"/>
  <c r="R21" i="19"/>
  <c r="J21" i="19"/>
  <c r="R20" i="19"/>
  <c r="J20" i="19"/>
  <c r="R19" i="19"/>
  <c r="J19" i="19"/>
  <c r="R18" i="19"/>
  <c r="J18" i="19"/>
  <c r="R17" i="19"/>
  <c r="J17" i="19"/>
  <c r="R16" i="19"/>
  <c r="J16" i="19"/>
  <c r="R15" i="19"/>
  <c r="J15" i="19"/>
  <c r="C311" i="15"/>
  <c r="G15" i="10" s="1"/>
  <c r="J319" i="19" l="1"/>
  <c r="K320" i="19" s="1"/>
  <c r="K319" i="19"/>
  <c r="N321" i="19"/>
  <c r="R319" i="19"/>
  <c r="M321" i="19"/>
  <c r="K321" i="19"/>
  <c r="P321" i="19"/>
  <c r="F15" i="10" l="1"/>
  <c r="R15" i="10" l="1"/>
  <c r="Q15" i="10"/>
  <c r="P15" i="10"/>
  <c r="K15" i="10"/>
  <c r="L15" i="10"/>
  <c r="J15" i="10"/>
  <c r="C313" i="17"/>
  <c r="C311" i="16"/>
  <c r="S311" i="15"/>
  <c r="V15" i="10" s="1"/>
  <c r="R311" i="15"/>
  <c r="U15" i="10" s="1"/>
  <c r="N311" i="15"/>
  <c r="M311" i="15"/>
  <c r="L311" i="15"/>
  <c r="K311" i="15"/>
  <c r="O15" i="10" s="1"/>
  <c r="H311" i="15"/>
  <c r="M15" i="10" s="1"/>
  <c r="D311" i="15"/>
  <c r="H15" i="10" s="1"/>
  <c r="F78" i="10" s="1"/>
  <c r="Q310" i="15"/>
  <c r="O310" i="15"/>
  <c r="I310" i="15"/>
  <c r="Q309" i="15"/>
  <c r="O309" i="15"/>
  <c r="I309" i="15"/>
  <c r="Q308" i="15"/>
  <c r="O308" i="15"/>
  <c r="I308" i="15"/>
  <c r="Q307" i="15"/>
  <c r="O307" i="15"/>
  <c r="I307" i="15"/>
  <c r="Q306" i="15"/>
  <c r="O306" i="15"/>
  <c r="I306" i="15"/>
  <c r="Q305" i="15"/>
  <c r="O305" i="15"/>
  <c r="I305" i="15"/>
  <c r="Q304" i="15"/>
  <c r="O304" i="15"/>
  <c r="I304" i="15"/>
  <c r="Q303" i="15"/>
  <c r="O303" i="15"/>
  <c r="I303" i="15"/>
  <c r="Q302" i="15"/>
  <c r="O302" i="15"/>
  <c r="I302" i="15"/>
  <c r="Q301" i="15"/>
  <c r="O301" i="15"/>
  <c r="I301" i="15"/>
  <c r="Q300" i="15"/>
  <c r="O300" i="15"/>
  <c r="I300" i="15"/>
  <c r="Q299" i="15"/>
  <c r="O299" i="15"/>
  <c r="I299" i="15"/>
  <c r="Q298" i="15"/>
  <c r="O298" i="15"/>
  <c r="I298" i="15"/>
  <c r="Q297" i="15"/>
  <c r="O297" i="15"/>
  <c r="I297" i="15"/>
  <c r="Q296" i="15"/>
  <c r="O296" i="15"/>
  <c r="I296" i="15"/>
  <c r="Q295" i="15"/>
  <c r="O295" i="15"/>
  <c r="I295" i="15"/>
  <c r="Q294" i="15"/>
  <c r="O294" i="15"/>
  <c r="I294" i="15"/>
  <c r="Q293" i="15"/>
  <c r="O293" i="15"/>
  <c r="I293" i="15"/>
  <c r="Q292" i="15"/>
  <c r="O292" i="15"/>
  <c r="I292" i="15"/>
  <c r="Q291" i="15"/>
  <c r="O291" i="15"/>
  <c r="I291" i="15"/>
  <c r="Q290" i="15"/>
  <c r="O290" i="15"/>
  <c r="I290" i="15"/>
  <c r="Q289" i="15"/>
  <c r="O289" i="15"/>
  <c r="I289" i="15"/>
  <c r="Q288" i="15"/>
  <c r="O288" i="15"/>
  <c r="I288" i="15"/>
  <c r="Q287" i="15"/>
  <c r="O287" i="15"/>
  <c r="I287" i="15"/>
  <c r="Q286" i="15"/>
  <c r="O286" i="15"/>
  <c r="I286" i="15"/>
  <c r="Q285" i="15"/>
  <c r="O285" i="15"/>
  <c r="I285" i="15"/>
  <c r="Q284" i="15"/>
  <c r="O284" i="15"/>
  <c r="I284" i="15"/>
  <c r="Q283" i="15"/>
  <c r="O283" i="15"/>
  <c r="I283" i="15"/>
  <c r="Q282" i="15"/>
  <c r="O282" i="15"/>
  <c r="I282" i="15"/>
  <c r="Q281" i="15"/>
  <c r="O281" i="15"/>
  <c r="I281" i="15"/>
  <c r="Q280" i="15"/>
  <c r="O280" i="15"/>
  <c r="I280" i="15"/>
  <c r="Q279" i="15"/>
  <c r="O279" i="15"/>
  <c r="I279" i="15"/>
  <c r="Q278" i="15"/>
  <c r="O278" i="15"/>
  <c r="I278" i="15"/>
  <c r="Q277" i="15"/>
  <c r="O277" i="15"/>
  <c r="I277" i="15"/>
  <c r="Q276" i="15"/>
  <c r="O276" i="15"/>
  <c r="I276" i="15"/>
  <c r="Q275" i="15"/>
  <c r="O275" i="15"/>
  <c r="I275" i="15"/>
  <c r="Q274" i="15"/>
  <c r="O274" i="15"/>
  <c r="I274" i="15"/>
  <c r="Q273" i="15"/>
  <c r="O273" i="15"/>
  <c r="I273" i="15"/>
  <c r="Q272" i="15"/>
  <c r="O272" i="15"/>
  <c r="I272" i="15"/>
  <c r="Q271" i="15"/>
  <c r="O271" i="15"/>
  <c r="I271" i="15"/>
  <c r="Q270" i="15"/>
  <c r="O270" i="15"/>
  <c r="I270" i="15"/>
  <c r="Q269" i="15"/>
  <c r="O269" i="15"/>
  <c r="I269" i="15"/>
  <c r="Q268" i="15"/>
  <c r="O268" i="15"/>
  <c r="I268" i="15"/>
  <c r="Q267" i="15"/>
  <c r="O267" i="15"/>
  <c r="I267" i="15"/>
  <c r="Q266" i="15"/>
  <c r="O266" i="15"/>
  <c r="I266" i="15"/>
  <c r="Q265" i="15"/>
  <c r="O265" i="15"/>
  <c r="I265" i="15"/>
  <c r="Q264" i="15"/>
  <c r="O264" i="15"/>
  <c r="I264" i="15"/>
  <c r="Q263" i="15"/>
  <c r="O263" i="15"/>
  <c r="I263" i="15"/>
  <c r="Q262" i="15"/>
  <c r="O262" i="15"/>
  <c r="I262" i="15"/>
  <c r="Q261" i="15"/>
  <c r="O261" i="15"/>
  <c r="I261" i="15"/>
  <c r="Q260" i="15"/>
  <c r="O260" i="15"/>
  <c r="I260" i="15"/>
  <c r="Q259" i="15"/>
  <c r="O259" i="15"/>
  <c r="I259" i="15"/>
  <c r="Q258" i="15"/>
  <c r="O258" i="15"/>
  <c r="I258" i="15"/>
  <c r="Q257" i="15"/>
  <c r="O257" i="15"/>
  <c r="I257" i="15"/>
  <c r="Q256" i="15"/>
  <c r="O256" i="15"/>
  <c r="I256" i="15"/>
  <c r="Q255" i="15"/>
  <c r="O255" i="15"/>
  <c r="I255" i="15"/>
  <c r="Q254" i="15"/>
  <c r="O254" i="15"/>
  <c r="I254" i="15"/>
  <c r="Q253" i="15"/>
  <c r="O253" i="15"/>
  <c r="I253" i="15"/>
  <c r="Q252" i="15"/>
  <c r="O252" i="15"/>
  <c r="I252" i="15"/>
  <c r="Q251" i="15"/>
  <c r="O251" i="15"/>
  <c r="I251" i="15"/>
  <c r="Q250" i="15"/>
  <c r="O250" i="15"/>
  <c r="I250" i="15"/>
  <c r="Q249" i="15"/>
  <c r="O249" i="15"/>
  <c r="I249" i="15"/>
  <c r="Q248" i="15"/>
  <c r="O248" i="15"/>
  <c r="I248" i="15"/>
  <c r="Q247" i="15"/>
  <c r="O247" i="15"/>
  <c r="I247" i="15"/>
  <c r="Q246" i="15"/>
  <c r="O246" i="15"/>
  <c r="I246" i="15"/>
  <c r="Q245" i="15"/>
  <c r="O245" i="15"/>
  <c r="I245" i="15"/>
  <c r="Q244" i="15"/>
  <c r="O244" i="15"/>
  <c r="I244" i="15"/>
  <c r="Q243" i="15"/>
  <c r="O243" i="15"/>
  <c r="I243" i="15"/>
  <c r="Q242" i="15"/>
  <c r="O242" i="15"/>
  <c r="I242" i="15"/>
  <c r="Q241" i="15"/>
  <c r="O241" i="15"/>
  <c r="I241" i="15"/>
  <c r="Q240" i="15"/>
  <c r="O240" i="15"/>
  <c r="I240" i="15"/>
  <c r="Q239" i="15"/>
  <c r="O239" i="15"/>
  <c r="I239" i="15"/>
  <c r="Q238" i="15"/>
  <c r="O238" i="15"/>
  <c r="I238" i="15"/>
  <c r="Q237" i="15"/>
  <c r="O237" i="15"/>
  <c r="I237" i="15"/>
  <c r="Q236" i="15"/>
  <c r="O236" i="15"/>
  <c r="I236" i="15"/>
  <c r="Q235" i="15"/>
  <c r="O235" i="15"/>
  <c r="I235" i="15"/>
  <c r="Q234" i="15"/>
  <c r="O234" i="15"/>
  <c r="I234" i="15"/>
  <c r="Q233" i="15"/>
  <c r="O233" i="15"/>
  <c r="I233" i="15"/>
  <c r="Q232" i="15"/>
  <c r="O232" i="15"/>
  <c r="I232" i="15"/>
  <c r="Q231" i="15"/>
  <c r="O231" i="15"/>
  <c r="I231" i="15"/>
  <c r="Q230" i="15"/>
  <c r="O230" i="15"/>
  <c r="I230" i="15"/>
  <c r="Q229" i="15"/>
  <c r="O229" i="15"/>
  <c r="I229" i="15"/>
  <c r="Q228" i="15"/>
  <c r="O228" i="15"/>
  <c r="I228" i="15"/>
  <c r="Q227" i="15"/>
  <c r="O227" i="15"/>
  <c r="I227" i="15"/>
  <c r="Q226" i="15"/>
  <c r="O226" i="15"/>
  <c r="I226" i="15"/>
  <c r="Q225" i="15"/>
  <c r="O225" i="15"/>
  <c r="I225" i="15"/>
  <c r="Q224" i="15"/>
  <c r="O224" i="15"/>
  <c r="I224" i="15"/>
  <c r="Q223" i="15"/>
  <c r="O223" i="15"/>
  <c r="I223" i="15"/>
  <c r="Q222" i="15"/>
  <c r="O222" i="15"/>
  <c r="I222" i="15"/>
  <c r="Q221" i="15"/>
  <c r="O221" i="15"/>
  <c r="I221" i="15"/>
  <c r="Q220" i="15"/>
  <c r="O220" i="15"/>
  <c r="I220" i="15"/>
  <c r="Q219" i="15"/>
  <c r="O219" i="15"/>
  <c r="I219" i="15"/>
  <c r="Q218" i="15"/>
  <c r="O218" i="15"/>
  <c r="I218" i="15"/>
  <c r="Q217" i="15"/>
  <c r="O217" i="15"/>
  <c r="I217" i="15"/>
  <c r="Q216" i="15"/>
  <c r="O216" i="15"/>
  <c r="I216" i="15"/>
  <c r="Q215" i="15"/>
  <c r="O215" i="15"/>
  <c r="I215" i="15"/>
  <c r="Q214" i="15"/>
  <c r="O214" i="15"/>
  <c r="I214" i="15"/>
  <c r="Q213" i="15"/>
  <c r="O213" i="15"/>
  <c r="I213" i="15"/>
  <c r="Q212" i="15"/>
  <c r="O212" i="15"/>
  <c r="I212" i="15"/>
  <c r="Q211" i="15"/>
  <c r="O211" i="15"/>
  <c r="I211" i="15"/>
  <c r="Q210" i="15"/>
  <c r="O210" i="15"/>
  <c r="I210" i="15"/>
  <c r="Q209" i="15"/>
  <c r="O209" i="15"/>
  <c r="I209" i="15"/>
  <c r="Q208" i="15"/>
  <c r="O208" i="15"/>
  <c r="I208" i="15"/>
  <c r="Q207" i="15"/>
  <c r="O207" i="15"/>
  <c r="I207" i="15"/>
  <c r="Q206" i="15"/>
  <c r="O206" i="15"/>
  <c r="I206" i="15"/>
  <c r="Q205" i="15"/>
  <c r="O205" i="15"/>
  <c r="I205" i="15"/>
  <c r="Q204" i="15"/>
  <c r="O204" i="15"/>
  <c r="I204" i="15"/>
  <c r="Q203" i="15"/>
  <c r="O203" i="15"/>
  <c r="I203" i="15"/>
  <c r="Q202" i="15"/>
  <c r="O202" i="15"/>
  <c r="I202" i="15"/>
  <c r="Q201" i="15"/>
  <c r="O201" i="15"/>
  <c r="I201" i="15"/>
  <c r="Q200" i="15"/>
  <c r="O200" i="15"/>
  <c r="I200" i="15"/>
  <c r="Q199" i="15"/>
  <c r="O199" i="15"/>
  <c r="I199" i="15"/>
  <c r="Q198" i="15"/>
  <c r="O198" i="15"/>
  <c r="I198" i="15"/>
  <c r="Q197" i="15"/>
  <c r="O197" i="15"/>
  <c r="I197" i="15"/>
  <c r="Q196" i="15"/>
  <c r="O196" i="15"/>
  <c r="I196" i="15"/>
  <c r="Q195" i="15"/>
  <c r="O195" i="15"/>
  <c r="I195" i="15"/>
  <c r="Q194" i="15"/>
  <c r="O194" i="15"/>
  <c r="I194" i="15"/>
  <c r="Q193" i="15"/>
  <c r="O193" i="15"/>
  <c r="I193" i="15"/>
  <c r="Q192" i="15"/>
  <c r="O192" i="15"/>
  <c r="I192" i="15"/>
  <c r="Q191" i="15"/>
  <c r="O191" i="15"/>
  <c r="I191" i="15"/>
  <c r="Q190" i="15"/>
  <c r="O190" i="15"/>
  <c r="I190" i="15"/>
  <c r="Q189" i="15"/>
  <c r="O189" i="15"/>
  <c r="I189" i="15"/>
  <c r="Q188" i="15"/>
  <c r="O188" i="15"/>
  <c r="I188" i="15"/>
  <c r="Q187" i="15"/>
  <c r="O187" i="15"/>
  <c r="I187" i="15"/>
  <c r="Q186" i="15"/>
  <c r="O186" i="15"/>
  <c r="I186" i="15"/>
  <c r="Q185" i="15"/>
  <c r="O185" i="15"/>
  <c r="I185" i="15"/>
  <c r="Q184" i="15"/>
  <c r="O184" i="15"/>
  <c r="I184" i="15"/>
  <c r="Q183" i="15"/>
  <c r="O183" i="15"/>
  <c r="I183" i="15"/>
  <c r="Q182" i="15"/>
  <c r="O182" i="15"/>
  <c r="I182" i="15"/>
  <c r="Q181" i="15"/>
  <c r="O181" i="15"/>
  <c r="I181" i="15"/>
  <c r="Q180" i="15"/>
  <c r="O180" i="15"/>
  <c r="I180" i="15"/>
  <c r="Q179" i="15"/>
  <c r="O179" i="15"/>
  <c r="I179" i="15"/>
  <c r="Q178" i="15"/>
  <c r="O178" i="15"/>
  <c r="I178" i="15"/>
  <c r="Q177" i="15"/>
  <c r="O177" i="15"/>
  <c r="I177" i="15"/>
  <c r="Q176" i="15"/>
  <c r="O176" i="15"/>
  <c r="I176" i="15"/>
  <c r="Q175" i="15"/>
  <c r="O175" i="15"/>
  <c r="I175" i="15"/>
  <c r="Q174" i="15"/>
  <c r="O174" i="15"/>
  <c r="I174" i="15"/>
  <c r="Q173" i="15"/>
  <c r="O173" i="15"/>
  <c r="I173" i="15"/>
  <c r="Q172" i="15"/>
  <c r="O172" i="15"/>
  <c r="I172" i="15"/>
  <c r="Q171" i="15"/>
  <c r="O171" i="15"/>
  <c r="I171" i="15"/>
  <c r="Q170" i="15"/>
  <c r="O170" i="15"/>
  <c r="I170" i="15"/>
  <c r="Q169" i="15"/>
  <c r="O169" i="15"/>
  <c r="I169" i="15"/>
  <c r="Q168" i="15"/>
  <c r="O168" i="15"/>
  <c r="I168" i="15"/>
  <c r="Q167" i="15"/>
  <c r="O167" i="15"/>
  <c r="I167" i="15"/>
  <c r="Q166" i="15"/>
  <c r="O166" i="15"/>
  <c r="I166" i="15"/>
  <c r="Q165" i="15"/>
  <c r="O165" i="15"/>
  <c r="I165" i="15"/>
  <c r="Q164" i="15"/>
  <c r="O164" i="15"/>
  <c r="I164" i="15"/>
  <c r="Q163" i="15"/>
  <c r="O163" i="15"/>
  <c r="I163" i="15"/>
  <c r="Q162" i="15"/>
  <c r="O162" i="15"/>
  <c r="I162" i="15"/>
  <c r="Q161" i="15"/>
  <c r="O161" i="15"/>
  <c r="I161" i="15"/>
  <c r="Q160" i="15"/>
  <c r="O160" i="15"/>
  <c r="I160" i="15"/>
  <c r="Q159" i="15"/>
  <c r="O159" i="15"/>
  <c r="I159" i="15"/>
  <c r="Q158" i="15"/>
  <c r="O158" i="15"/>
  <c r="I158" i="15"/>
  <c r="Q157" i="15"/>
  <c r="O157" i="15"/>
  <c r="I157" i="15"/>
  <c r="Q156" i="15"/>
  <c r="O156" i="15"/>
  <c r="I156" i="15"/>
  <c r="Q155" i="15"/>
  <c r="O155" i="15"/>
  <c r="I155" i="15"/>
  <c r="Q154" i="15"/>
  <c r="O154" i="15"/>
  <c r="I154" i="15"/>
  <c r="Q153" i="15"/>
  <c r="O153" i="15"/>
  <c r="I153" i="15"/>
  <c r="Q152" i="15"/>
  <c r="O152" i="15"/>
  <c r="I152" i="15"/>
  <c r="Q151" i="15"/>
  <c r="O151" i="15"/>
  <c r="I151" i="15"/>
  <c r="Q150" i="15"/>
  <c r="O150" i="15"/>
  <c r="I150" i="15"/>
  <c r="Q149" i="15"/>
  <c r="O149" i="15"/>
  <c r="I149" i="15"/>
  <c r="Q148" i="15"/>
  <c r="O148" i="15"/>
  <c r="I148" i="15"/>
  <c r="Q147" i="15"/>
  <c r="O147" i="15"/>
  <c r="I147" i="15"/>
  <c r="Q146" i="15"/>
  <c r="O146" i="15"/>
  <c r="I146" i="15"/>
  <c r="Q145" i="15"/>
  <c r="O145" i="15"/>
  <c r="I145" i="15"/>
  <c r="Q144" i="15"/>
  <c r="O144" i="15"/>
  <c r="I144" i="15"/>
  <c r="Q143" i="15"/>
  <c r="O143" i="15"/>
  <c r="I143" i="15"/>
  <c r="Q142" i="15"/>
  <c r="O142" i="15"/>
  <c r="I142" i="15"/>
  <c r="Q141" i="15"/>
  <c r="O141" i="15"/>
  <c r="I141" i="15"/>
  <c r="Q140" i="15"/>
  <c r="O140" i="15"/>
  <c r="I140" i="15"/>
  <c r="Q139" i="15"/>
  <c r="O139" i="15"/>
  <c r="I139" i="15"/>
  <c r="Q138" i="15"/>
  <c r="O138" i="15"/>
  <c r="I138" i="15"/>
  <c r="Q137" i="15"/>
  <c r="O137" i="15"/>
  <c r="I137" i="15"/>
  <c r="Q136" i="15"/>
  <c r="O136" i="15"/>
  <c r="I136" i="15"/>
  <c r="Q135" i="15"/>
  <c r="O135" i="15"/>
  <c r="I135" i="15"/>
  <c r="Q134" i="15"/>
  <c r="O134" i="15"/>
  <c r="I134" i="15"/>
  <c r="Q133" i="15"/>
  <c r="O133" i="15"/>
  <c r="I133" i="15"/>
  <c r="Q132" i="15"/>
  <c r="O132" i="15"/>
  <c r="I132" i="15"/>
  <c r="Q131" i="15"/>
  <c r="O131" i="15"/>
  <c r="I131" i="15"/>
  <c r="Q130" i="15"/>
  <c r="O130" i="15"/>
  <c r="I130" i="15"/>
  <c r="Q129" i="15"/>
  <c r="O129" i="15"/>
  <c r="I129" i="15"/>
  <c r="Q128" i="15"/>
  <c r="O128" i="15"/>
  <c r="I128" i="15"/>
  <c r="Q127" i="15"/>
  <c r="O127" i="15"/>
  <c r="I127" i="15"/>
  <c r="Q126" i="15"/>
  <c r="O126" i="15"/>
  <c r="I126" i="15"/>
  <c r="Q125" i="15"/>
  <c r="O125" i="15"/>
  <c r="I125" i="15"/>
  <c r="Q124" i="15"/>
  <c r="O124" i="15"/>
  <c r="I124" i="15"/>
  <c r="Q123" i="15"/>
  <c r="O123" i="15"/>
  <c r="I123" i="15"/>
  <c r="Q122" i="15"/>
  <c r="O122" i="15"/>
  <c r="I122" i="15"/>
  <c r="Q121" i="15"/>
  <c r="O121" i="15"/>
  <c r="I121" i="15"/>
  <c r="Q120" i="15"/>
  <c r="O120" i="15"/>
  <c r="I120" i="15"/>
  <c r="Q119" i="15"/>
  <c r="O119" i="15"/>
  <c r="I119" i="15"/>
  <c r="Q118" i="15"/>
  <c r="O118" i="15"/>
  <c r="I118" i="15"/>
  <c r="Q117" i="15"/>
  <c r="O117" i="15"/>
  <c r="I117" i="15"/>
  <c r="Q116" i="15"/>
  <c r="O116" i="15"/>
  <c r="I116" i="15"/>
  <c r="Q115" i="15"/>
  <c r="O115" i="15"/>
  <c r="I115" i="15"/>
  <c r="Q114" i="15"/>
  <c r="O114" i="15"/>
  <c r="I114" i="15"/>
  <c r="Q113" i="15"/>
  <c r="O113" i="15"/>
  <c r="I113" i="15"/>
  <c r="Q112" i="15"/>
  <c r="O112" i="15"/>
  <c r="I112" i="15"/>
  <c r="Q111" i="15"/>
  <c r="O111" i="15"/>
  <c r="I111" i="15"/>
  <c r="Q110" i="15"/>
  <c r="O110" i="15"/>
  <c r="I110" i="15"/>
  <c r="Q109" i="15"/>
  <c r="O109" i="15"/>
  <c r="I109" i="15"/>
  <c r="Q108" i="15"/>
  <c r="O108" i="15"/>
  <c r="I108" i="15"/>
  <c r="Q107" i="15"/>
  <c r="O107" i="15"/>
  <c r="I107" i="15"/>
  <c r="Q106" i="15"/>
  <c r="O106" i="15"/>
  <c r="I106" i="15"/>
  <c r="Q105" i="15"/>
  <c r="O105" i="15"/>
  <c r="I105" i="15"/>
  <c r="Q104" i="15"/>
  <c r="O104" i="15"/>
  <c r="I104" i="15"/>
  <c r="Q103" i="15"/>
  <c r="O103" i="15"/>
  <c r="I103" i="15"/>
  <c r="Q102" i="15"/>
  <c r="O102" i="15"/>
  <c r="I102" i="15"/>
  <c r="Q101" i="15"/>
  <c r="O101" i="15"/>
  <c r="I101" i="15"/>
  <c r="Q100" i="15"/>
  <c r="O100" i="15"/>
  <c r="I100" i="15"/>
  <c r="Q99" i="15"/>
  <c r="O99" i="15"/>
  <c r="I99" i="15"/>
  <c r="Q98" i="15"/>
  <c r="O98" i="15"/>
  <c r="I98" i="15"/>
  <c r="Q97" i="15"/>
  <c r="O97" i="15"/>
  <c r="I97" i="15"/>
  <c r="Q96" i="15"/>
  <c r="O96" i="15"/>
  <c r="I96" i="15"/>
  <c r="Q95" i="15"/>
  <c r="O95" i="15"/>
  <c r="I95" i="15"/>
  <c r="Q94" i="15"/>
  <c r="O94" i="15"/>
  <c r="I94" i="15"/>
  <c r="Q93" i="15"/>
  <c r="O93" i="15"/>
  <c r="I93" i="15"/>
  <c r="Q92" i="15"/>
  <c r="O92" i="15"/>
  <c r="I92" i="15"/>
  <c r="Q91" i="15"/>
  <c r="O91" i="15"/>
  <c r="I91" i="15"/>
  <c r="Q90" i="15"/>
  <c r="O90" i="15"/>
  <c r="I90" i="15"/>
  <c r="Q89" i="15"/>
  <c r="O89" i="15"/>
  <c r="I89" i="15"/>
  <c r="Q88" i="15"/>
  <c r="O88" i="15"/>
  <c r="I88" i="15"/>
  <c r="Q87" i="15"/>
  <c r="O87" i="15"/>
  <c r="I87" i="15"/>
  <c r="Q86" i="15"/>
  <c r="O86" i="15"/>
  <c r="I86" i="15"/>
  <c r="Q85" i="15"/>
  <c r="O85" i="15"/>
  <c r="I85" i="15"/>
  <c r="Q84" i="15"/>
  <c r="O84" i="15"/>
  <c r="I84" i="15"/>
  <c r="Q83" i="15"/>
  <c r="O83" i="15"/>
  <c r="I83" i="15"/>
  <c r="Q82" i="15"/>
  <c r="O82" i="15"/>
  <c r="I82" i="15"/>
  <c r="Q81" i="15"/>
  <c r="O81" i="15"/>
  <c r="I81" i="15"/>
  <c r="Q80" i="15"/>
  <c r="O80" i="15"/>
  <c r="I80" i="15"/>
  <c r="Q79" i="15"/>
  <c r="O79" i="15"/>
  <c r="I79" i="15"/>
  <c r="Q78" i="15"/>
  <c r="O78" i="15"/>
  <c r="I78" i="15"/>
  <c r="Q77" i="15"/>
  <c r="O77" i="15"/>
  <c r="I77" i="15"/>
  <c r="Q76" i="15"/>
  <c r="O76" i="15"/>
  <c r="I76" i="15"/>
  <c r="Q75" i="15"/>
  <c r="O75" i="15"/>
  <c r="I75" i="15"/>
  <c r="Q74" i="15"/>
  <c r="O74" i="15"/>
  <c r="I74" i="15"/>
  <c r="Q73" i="15"/>
  <c r="O73" i="15"/>
  <c r="I73" i="15"/>
  <c r="Q72" i="15"/>
  <c r="O72" i="15"/>
  <c r="I72" i="15"/>
  <c r="Q71" i="15"/>
  <c r="O71" i="15"/>
  <c r="I71" i="15"/>
  <c r="Q70" i="15"/>
  <c r="O70" i="15"/>
  <c r="I70" i="15"/>
  <c r="Q69" i="15"/>
  <c r="O69" i="15"/>
  <c r="I69" i="15"/>
  <c r="Q68" i="15"/>
  <c r="O68" i="15"/>
  <c r="I68" i="15"/>
  <c r="Q67" i="15"/>
  <c r="O67" i="15"/>
  <c r="I67" i="15"/>
  <c r="Q66" i="15"/>
  <c r="O66" i="15"/>
  <c r="I66" i="15"/>
  <c r="Q65" i="15"/>
  <c r="O65" i="15"/>
  <c r="I65" i="15"/>
  <c r="Q64" i="15"/>
  <c r="O64" i="15"/>
  <c r="I64" i="15"/>
  <c r="Q63" i="15"/>
  <c r="O63" i="15"/>
  <c r="I63" i="15"/>
  <c r="Q62" i="15"/>
  <c r="O62" i="15"/>
  <c r="I62" i="15"/>
  <c r="Q61" i="15"/>
  <c r="O61" i="15"/>
  <c r="I61" i="15"/>
  <c r="Q60" i="15"/>
  <c r="O60" i="15"/>
  <c r="I60" i="15"/>
  <c r="Q59" i="15"/>
  <c r="O59" i="15"/>
  <c r="I59" i="15"/>
  <c r="Q58" i="15"/>
  <c r="O58" i="15"/>
  <c r="I58" i="15"/>
  <c r="Q57" i="15"/>
  <c r="O57" i="15"/>
  <c r="I57" i="15"/>
  <c r="Q56" i="15"/>
  <c r="O56" i="15"/>
  <c r="I56" i="15"/>
  <c r="Q55" i="15"/>
  <c r="O55" i="15"/>
  <c r="I55" i="15"/>
  <c r="Q54" i="15"/>
  <c r="O54" i="15"/>
  <c r="I54" i="15"/>
  <c r="Q53" i="15"/>
  <c r="O53" i="15"/>
  <c r="I53" i="15"/>
  <c r="Q52" i="15"/>
  <c r="O52" i="15"/>
  <c r="I52" i="15"/>
  <c r="Q51" i="15"/>
  <c r="O51" i="15"/>
  <c r="I51" i="15"/>
  <c r="Q50" i="15"/>
  <c r="O50" i="15"/>
  <c r="I50" i="15"/>
  <c r="Q49" i="15"/>
  <c r="O49" i="15"/>
  <c r="I49" i="15"/>
  <c r="Q48" i="15"/>
  <c r="O48" i="15"/>
  <c r="I48" i="15"/>
  <c r="Q47" i="15"/>
  <c r="O47" i="15"/>
  <c r="I47" i="15"/>
  <c r="Q46" i="15"/>
  <c r="O46" i="15"/>
  <c r="I46" i="15"/>
  <c r="Q45" i="15"/>
  <c r="O45" i="15"/>
  <c r="I45" i="15"/>
  <c r="Q44" i="15"/>
  <c r="O44" i="15"/>
  <c r="I44" i="15"/>
  <c r="Q43" i="15"/>
  <c r="O43" i="15"/>
  <c r="I43" i="15"/>
  <c r="Q42" i="15"/>
  <c r="O42" i="15"/>
  <c r="I42" i="15"/>
  <c r="Q41" i="15"/>
  <c r="O41" i="15"/>
  <c r="I41" i="15"/>
  <c r="Q40" i="15"/>
  <c r="O40" i="15"/>
  <c r="I40" i="15"/>
  <c r="Q39" i="15"/>
  <c r="O39" i="15"/>
  <c r="I39" i="15"/>
  <c r="Q38" i="15"/>
  <c r="O38" i="15"/>
  <c r="I38" i="15"/>
  <c r="Q37" i="15"/>
  <c r="O37" i="15"/>
  <c r="I37" i="15"/>
  <c r="Q36" i="15"/>
  <c r="O36" i="15"/>
  <c r="I36" i="15"/>
  <c r="Q35" i="15"/>
  <c r="O35" i="15"/>
  <c r="I35" i="15"/>
  <c r="Q34" i="15"/>
  <c r="O34" i="15"/>
  <c r="I34" i="15"/>
  <c r="Q33" i="15"/>
  <c r="O33" i="15"/>
  <c r="I33" i="15"/>
  <c r="Q32" i="15"/>
  <c r="O32" i="15"/>
  <c r="I32" i="15"/>
  <c r="Q31" i="15"/>
  <c r="O31" i="15"/>
  <c r="I31" i="15"/>
  <c r="Q30" i="15"/>
  <c r="O30" i="15"/>
  <c r="I30" i="15"/>
  <c r="Q29" i="15"/>
  <c r="O29" i="15"/>
  <c r="I29" i="15"/>
  <c r="Q28" i="15"/>
  <c r="O28" i="15"/>
  <c r="I28" i="15"/>
  <c r="Q27" i="15"/>
  <c r="O27" i="15"/>
  <c r="I27" i="15"/>
  <c r="Q26" i="15"/>
  <c r="O26" i="15"/>
  <c r="I26" i="15"/>
  <c r="Q25" i="15"/>
  <c r="O25" i="15"/>
  <c r="I25" i="15"/>
  <c r="Q24" i="15"/>
  <c r="O24" i="15"/>
  <c r="I24" i="15"/>
  <c r="Q23" i="15"/>
  <c r="O23" i="15"/>
  <c r="I23" i="15"/>
  <c r="Q22" i="15"/>
  <c r="O22" i="15"/>
  <c r="I22" i="15"/>
  <c r="Q21" i="15"/>
  <c r="O21" i="15"/>
  <c r="I21" i="15"/>
  <c r="Q20" i="15"/>
  <c r="O20" i="15"/>
  <c r="I20" i="15"/>
  <c r="Q19" i="15"/>
  <c r="O19" i="15"/>
  <c r="I19" i="15"/>
  <c r="Q18" i="15"/>
  <c r="O18" i="15"/>
  <c r="I18" i="15"/>
  <c r="Q17" i="15"/>
  <c r="O17" i="15"/>
  <c r="I17" i="15"/>
  <c r="Q16" i="15"/>
  <c r="O16" i="15"/>
  <c r="I16" i="15"/>
  <c r="Q15" i="15"/>
  <c r="O15" i="15"/>
  <c r="I15" i="15"/>
  <c r="Q14" i="15"/>
  <c r="O14" i="15"/>
  <c r="I14" i="15"/>
  <c r="Q13" i="15"/>
  <c r="O13" i="15"/>
  <c r="I13" i="15"/>
  <c r="Q12" i="15"/>
  <c r="O12" i="15"/>
  <c r="I12" i="15"/>
  <c r="Q11" i="15"/>
  <c r="O11" i="15"/>
  <c r="I11" i="15"/>
  <c r="Q10" i="15"/>
  <c r="O10" i="15"/>
  <c r="I10" i="15"/>
  <c r="Q9" i="15"/>
  <c r="O9" i="15"/>
  <c r="I9" i="15"/>
  <c r="Q8" i="15"/>
  <c r="O8" i="15"/>
  <c r="I8" i="15"/>
  <c r="Q7" i="15"/>
  <c r="O7" i="15"/>
  <c r="O311" i="15" s="1"/>
  <c r="I7" i="15"/>
  <c r="I311" i="15" l="1"/>
  <c r="Q311" i="15"/>
  <c r="T15" i="10" s="1"/>
  <c r="F33" i="10"/>
  <c r="E54" i="10" l="1"/>
  <c r="E32" i="10"/>
  <c r="B63" i="10" l="1"/>
  <c r="B64" i="10" s="1"/>
  <c r="B65" i="10" s="1"/>
  <c r="B66" i="10" s="1"/>
  <c r="V20" i="10"/>
  <c r="U20" i="10"/>
  <c r="T20" i="10"/>
  <c r="R20" i="10"/>
  <c r="Q20" i="10"/>
  <c r="P20" i="10"/>
  <c r="O20" i="10"/>
  <c r="M20" i="10"/>
  <c r="L20" i="10"/>
  <c r="K20" i="10"/>
  <c r="J20" i="10"/>
  <c r="G20" i="10"/>
  <c r="H20" i="10"/>
  <c r="F20" i="10"/>
  <c r="F72" i="10" l="1"/>
  <c r="C2" i="10" l="1"/>
  <c r="A18" i="10" l="1"/>
  <c r="A13" i="10"/>
  <c r="T13" i="10" s="1"/>
  <c r="F13" i="10" l="1"/>
  <c r="E65" i="10"/>
  <c r="E62" i="10"/>
  <c r="E66" i="10"/>
  <c r="E64" i="10"/>
  <c r="E63" i="10"/>
  <c r="B13" i="10"/>
  <c r="U13" i="10"/>
  <c r="K13" i="10"/>
  <c r="E52" i="10" s="1"/>
  <c r="J13" i="10"/>
  <c r="E24" i="10" s="1"/>
  <c r="R13" i="10"/>
  <c r="F31" i="10" s="1"/>
  <c r="G13" i="10"/>
  <c r="L13" i="10"/>
  <c r="H13" i="10"/>
  <c r="Q13" i="10"/>
  <c r="V13" i="10"/>
  <c r="E44" i="10" s="1"/>
  <c r="P13" i="10"/>
  <c r="O13" i="10"/>
  <c r="F28" i="10" s="1"/>
  <c r="M13" i="10"/>
  <c r="E27" i="10" s="1"/>
  <c r="C13" i="10"/>
  <c r="D13" i="10"/>
  <c r="F18" i="10"/>
  <c r="B18" i="10"/>
  <c r="H18" i="10"/>
  <c r="G18" i="10"/>
  <c r="Q18" i="10"/>
  <c r="R18" i="10"/>
  <c r="J18" i="10"/>
  <c r="L18" i="10"/>
  <c r="V18" i="10"/>
  <c r="D18" i="10"/>
  <c r="K18" i="10"/>
  <c r="T18" i="10"/>
  <c r="U18" i="10"/>
  <c r="M18" i="10"/>
  <c r="O18" i="10"/>
  <c r="P18" i="10"/>
  <c r="C18" i="10"/>
  <c r="E80" i="10" l="1"/>
  <c r="F80" i="10"/>
  <c r="G80" i="10"/>
  <c r="F53" i="10"/>
  <c r="F37" i="10"/>
  <c r="F38" i="10"/>
  <c r="E51" i="10"/>
  <c r="E25" i="10"/>
  <c r="F51" i="10"/>
  <c r="F29" i="10"/>
  <c r="F50" i="10"/>
  <c r="F52" i="10"/>
  <c r="F30" i="10"/>
  <c r="E43" i="10"/>
  <c r="E50" i="10"/>
  <c r="E53" i="10"/>
  <c r="F34" i="10"/>
  <c r="E45" i="10"/>
  <c r="E34" i="10"/>
  <c r="E18" i="10"/>
  <c r="G74" i="10"/>
  <c r="E74" i="10"/>
  <c r="E13" i="10"/>
  <c r="F74" i="10"/>
  <c r="E36" i="10" l="1"/>
  <c r="E46" i="10"/>
  <c r="F36" i="10"/>
  <c r="F39" i="10" s="1"/>
  <c r="F55" i="10"/>
  <c r="E55" i="10"/>
  <c r="E68" i="10" l="1"/>
  <c r="E38" i="10" l="1"/>
  <c r="E39" i="10" s="1"/>
  <c r="G39" i="10" l="1"/>
</calcChain>
</file>

<file path=xl/comments1.xml><?xml version="1.0" encoding="utf-8"?>
<comments xmlns="http://schemas.openxmlformats.org/spreadsheetml/2006/main">
  <authors>
    <author>Preeta Nayak</author>
  </authors>
  <commentList>
    <comment ref="B207" authorId="0" shapeId="0">
      <text>
        <r>
          <rPr>
            <b/>
            <sz val="9"/>
            <color indexed="81"/>
            <rFont val="Tahoma"/>
            <charset val="1"/>
          </rPr>
          <t>Preeta Nayak:</t>
        </r>
        <r>
          <rPr>
            <sz val="9"/>
            <color indexed="81"/>
            <rFont val="Tahoma"/>
            <charset val="1"/>
          </rPr>
          <t xml:space="preserve">
unit joined in March of 2017
</t>
        </r>
      </text>
    </comment>
  </commentList>
</comments>
</file>

<file path=xl/sharedStrings.xml><?xml version="1.0" encoding="utf-8"?>
<sst xmlns="http://schemas.openxmlformats.org/spreadsheetml/2006/main" count="2042" uniqueCount="784">
  <si>
    <t>NORTH CAROLINA EDUCATION LOTTERY</t>
  </si>
  <si>
    <t>DEPARTMENT OF JUSTICE</t>
  </si>
  <si>
    <t>STATE AUDITOR</t>
  </si>
  <si>
    <t>ADMINISTRATIVE OFFICE OF THE COURTS</t>
  </si>
  <si>
    <t>OFFICE OF ADMINISTRATIVE HEARING</t>
  </si>
  <si>
    <t>DEPARTMENT OF ADMINISTRATION</t>
  </si>
  <si>
    <t>OFFICE OF STATE BUDGET &amp; MANAGEMENT</t>
  </si>
  <si>
    <t>INFORMATION TECHNOLOGY SERVICES</t>
  </si>
  <si>
    <t>OFFICE OF STATE CONTROLLER</t>
  </si>
  <si>
    <t>N C SCHOOL OF SCIENCE &amp; MATHEMATICS</t>
  </si>
  <si>
    <t>ENVIRONMENT AND NATURAL RESOURCES</t>
  </si>
  <si>
    <t>NC HOUSING FINANCE AGENCY</t>
  </si>
  <si>
    <t>WILDLIFE RESOURCES COMMISSION</t>
  </si>
  <si>
    <t>STATE BOARD OF ELECTIONS</t>
  </si>
  <si>
    <t>GOVERNOR'S OFFICE</t>
  </si>
  <si>
    <t>LT GOVERNOR'S OFFICE</t>
  </si>
  <si>
    <t>GENERAL ASSEMBLY</t>
  </si>
  <si>
    <t>HEALTH &amp; HUMAN SVCS</t>
  </si>
  <si>
    <t>DEPARTMENT OF COMMERCE</t>
  </si>
  <si>
    <t>INSURANCE DEPARTMENT</t>
  </si>
  <si>
    <t>LABOR DEPARTMENT</t>
  </si>
  <si>
    <t>REVENUE DEPARTMENT</t>
  </si>
  <si>
    <t>SECRETARY OF STATE</t>
  </si>
  <si>
    <t>STATE TREASURER</t>
  </si>
  <si>
    <t>BARBER EXAMINERS, STATE BOARD OF</t>
  </si>
  <si>
    <t>NORTH CAROLINA BOARD OF OPTICIANS</t>
  </si>
  <si>
    <t>N C REAL ESTATE COMMISSION</t>
  </si>
  <si>
    <t>N C AUCTIONEERS LICENSING BOARD</t>
  </si>
  <si>
    <t>N C STATE BOARD OF EXAMINERS OF PRACTICING PSYCHOL</t>
  </si>
  <si>
    <t>COMMUNITY COLLEGES ADMINISTRATION</t>
  </si>
  <si>
    <t>DEPARTMENT OF PUBLIC SAFETY</t>
  </si>
  <si>
    <t>APPALACHIAN STATE UNIVERSITY</t>
  </si>
  <si>
    <t>N C SCHOOL OF THE ARTS</t>
  </si>
  <si>
    <t>EAST CAROLINA UNIVERSITY</t>
  </si>
  <si>
    <t>ELIZABETH CITY STATE UNIVERSITY</t>
  </si>
  <si>
    <t>FAYETTEVILLE STATE UNIVERSITY</t>
  </si>
  <si>
    <t>NC A&amp;T UNIVERSITY</t>
  </si>
  <si>
    <t>N C CENTRAL UNIVERSITY</t>
  </si>
  <si>
    <t>UNIVERSITY OF NORTH CAROLINA AT GREENSBORO</t>
  </si>
  <si>
    <t>UNC - PEMBROKE</t>
  </si>
  <si>
    <t>N C STATE UNIVERSITY</t>
  </si>
  <si>
    <t>UNC-CH CB 1260</t>
  </si>
  <si>
    <t>UNC-GENERAL ADMINISTRATION</t>
  </si>
  <si>
    <t>UNC HEALTH CARE SYSTEM</t>
  </si>
  <si>
    <t>UNIVERSITY OF NORTH CAROLINA PRESS</t>
  </si>
  <si>
    <t>WESTERN CAROLINA UNIVERSITY</t>
  </si>
  <si>
    <t>WINSTON-SALEM STATE UNIVERSITY</t>
  </si>
  <si>
    <t>DEPARTMENT OF PUBLIC INSTRUCTION</t>
  </si>
  <si>
    <t>UNIVERSITY OF NORTH CAROLINA AT ASHEVILLE</t>
  </si>
  <si>
    <t>UNIVERSITY OF NORTH CAROLINA AT CHARLOTTE</t>
  </si>
  <si>
    <t>UNIVERSITY OF NORTH CAROLINA AT WILMINGTON</t>
  </si>
  <si>
    <t>YANCEY COUNTY SCHOOLS</t>
  </si>
  <si>
    <t>ALAMANCE COUNTY SCHOOLS</t>
  </si>
  <si>
    <t>CLOVER GARDEN CHARTER SCHOOL</t>
  </si>
  <si>
    <t>RIVER MILL ACADEMY CHARTER</t>
  </si>
  <si>
    <t>THE HAWBRIDGE SCHOOL</t>
  </si>
  <si>
    <t>ALAMANCE COMMUNITY COLLEGE</t>
  </si>
  <si>
    <t>ALEXANDER COUNTY SCHOOLS</t>
  </si>
  <si>
    <t>ALLEGHANY COUNTY SCHOOLS</t>
  </si>
  <si>
    <t>ANSON COUNTY SCHOOLS</t>
  </si>
  <si>
    <t>SOUTH PIEDMONT COMMUNITY COLLEGE</t>
  </si>
  <si>
    <t>ASHE COUNTY SCHOOLS</t>
  </si>
  <si>
    <t>AVERY COUNTY SCHOOLS</t>
  </si>
  <si>
    <t>GRANDFATHER ACADEMY</t>
  </si>
  <si>
    <t>BEAUFORT COUNTY SCHOOLS</t>
  </si>
  <si>
    <t>BEAUFORT COUNTY COMMUNITY COLLEGE</t>
  </si>
  <si>
    <t>BERTIE COUNTY SCHOOLS</t>
  </si>
  <si>
    <t>BLADEN COUNTY SCHOOLS</t>
  </si>
  <si>
    <t>BLADEN COMMUNITY COLLEGE</t>
  </si>
  <si>
    <t>BRUNSWICK COUNTY SCHOOLS</t>
  </si>
  <si>
    <t>BRUNSWICK COMMUNITY COLLEGE</t>
  </si>
  <si>
    <t>BUNCOMBE COUNTY SCHOOLS</t>
  </si>
  <si>
    <t>F DELANY NEW SCHOOL FOR CHILDREN</t>
  </si>
  <si>
    <t>EVERGREEN COMMUNITY CHARTER SCHOOL</t>
  </si>
  <si>
    <t>ASHEVILLE-BUNCOMBE TECHNICAL COLLEGE</t>
  </si>
  <si>
    <t>ASHEVILLE CITY SCHOOLS</t>
  </si>
  <si>
    <t>BURKE COUNTY SCHOOLS</t>
  </si>
  <si>
    <t>WESTERN PIEDMONT COMM COLLEGE</t>
  </si>
  <si>
    <t>CABARRUS COUNTY SCHOOLS</t>
  </si>
  <si>
    <t>CAROLINA INTERNATIONAL SCHOOL</t>
  </si>
  <si>
    <t>KANNAPOLIS CITY SCHOOLS</t>
  </si>
  <si>
    <t>CALDWELL COUNTY SCHOOLS</t>
  </si>
  <si>
    <t>CALDWELL COMMUNITY COLLEGE</t>
  </si>
  <si>
    <t>CAMDEN COUNTY SCHOOLS</t>
  </si>
  <si>
    <t>CARTERET COUNTY SCHOOLS</t>
  </si>
  <si>
    <t>CARTERET COMMUNITY COLLEGE</t>
  </si>
  <si>
    <t>CASWELL COUNTY SCHOOLS</t>
  </si>
  <si>
    <t>CATAWBA COUNTY SCHOOLS</t>
  </si>
  <si>
    <t>CATAWBA VALLEY COMMUNITY COLLEGE</t>
  </si>
  <si>
    <t>HICKORY CITY SCHOOLS</t>
  </si>
  <si>
    <t>NEWTON-CONOVER CITY SCHOOLS</t>
  </si>
  <si>
    <t>CHATHAM COUNTY SCHOOLS</t>
  </si>
  <si>
    <t>CHEROKEE COUNTY SCHOOLS</t>
  </si>
  <si>
    <t>TRI-COUNTY COMMUNITY COLLEGE</t>
  </si>
  <si>
    <t>EDENTON-CHOWAN COUNTY SCHOOLS</t>
  </si>
  <si>
    <t>CLAY COUNTY SCHOOLS</t>
  </si>
  <si>
    <t>CLEVELAND COUNTY SCHOOLS</t>
  </si>
  <si>
    <t>COLUMBUS COUNTY SCHOOLS</t>
  </si>
  <si>
    <t>SOUTHEASTERN COMMUNITY COLLEGE</t>
  </si>
  <si>
    <t>WHITEVILLE CITY SCHOOLS</t>
  </si>
  <si>
    <t>CRAVEN COMMUNITY COLLEGE</t>
  </si>
  <si>
    <t>CUMBERLAND COUNTY SCHOOLS</t>
  </si>
  <si>
    <t>FAYETTEVILLE TECHNICAL COMMUNITY COLLEGE</t>
  </si>
  <si>
    <t>CURRITUCK COUNTY SCHOOLS</t>
  </si>
  <si>
    <t>DARE COUNTY SCHOOLS</t>
  </si>
  <si>
    <t>DAVIDSON COUNTY SCHOOLS</t>
  </si>
  <si>
    <t>DAVIDSON COUNTY COMMUNITY COLLEGE</t>
  </si>
  <si>
    <t>LEXINGTON CITY SCHOOLS</t>
  </si>
  <si>
    <t>THOMASVILLE CITY SCHOOLS</t>
  </si>
  <si>
    <t>DAVIE COUNTY SCHOOLS</t>
  </si>
  <si>
    <t>N.E. REGIONAL SCHOOL FOR BIOTECHNOLOGY</t>
  </si>
  <si>
    <t>CORNERSTONE ACADEMY</t>
  </si>
  <si>
    <t>DUPLIN COUNTY SCHOOLS</t>
  </si>
  <si>
    <t>JAMES SPRUNT TECHNICAL COLLEGE</t>
  </si>
  <si>
    <t>DURHAM PUBLIC SCHOOLS</t>
  </si>
  <si>
    <t>CENTRAL PARK SCH FOR CHILDREN</t>
  </si>
  <si>
    <t>HEALTHY START ACADEMY</t>
  </si>
  <si>
    <t>VOYAGER ACADEMY</t>
  </si>
  <si>
    <t>DURHAM TECHNICAL INSTITUTE</t>
  </si>
  <si>
    <t>BEAR GRASS CHARTER SCHOOL</t>
  </si>
  <si>
    <t>EDGECOMBE COUNTY SCHOOLS</t>
  </si>
  <si>
    <t>EDGECOMBE TECHNICAL COLLEGE</t>
  </si>
  <si>
    <t>WINSTON-SALEM-FORSYTH COUNTY SCHOOLS</t>
  </si>
  <si>
    <t>ARTS BASED ELEMENTARY CHARTER</t>
  </si>
  <si>
    <t>FORSYTH TECHNICAL INSTITUTE</t>
  </si>
  <si>
    <t>FRANKLIN COUNTY SCHOOLS</t>
  </si>
  <si>
    <t>A CHILDS GARDEN CHARTER (AKA CROSS CREEK CHARTER)</t>
  </si>
  <si>
    <t>GASTON COUNTY SCHOOLS</t>
  </si>
  <si>
    <t>GASTON COLLEGE</t>
  </si>
  <si>
    <t>GATES COUNTY SCHOOLS</t>
  </si>
  <si>
    <t>GRAHAM COUNTY SCHOOLS</t>
  </si>
  <si>
    <t>GRANVILLE COUNTY SCHOOLS AND OXFORD ORPHANAGE</t>
  </si>
  <si>
    <t>GREENE COUNTY SCHOOLS</t>
  </si>
  <si>
    <t>GUILFORD COUNTY SCHOOLS</t>
  </si>
  <si>
    <t>GUILFORD TECHNICAL COMMUNITY COLLEGE</t>
  </si>
  <si>
    <t>HALIFAX COUNTY SCHOOLS</t>
  </si>
  <si>
    <t>HALIFAX COMMUNITY COLLEGE</t>
  </si>
  <si>
    <t>ROANOKE RAPIDS CITY SCHOOLS</t>
  </si>
  <si>
    <t>WELDON CITY SCHOOLS</t>
  </si>
  <si>
    <t>HARNETT COUNTY SCHOOLS</t>
  </si>
  <si>
    <t>HAYWOOD COUNTY SCHOOLS</t>
  </si>
  <si>
    <t>HAYWOOD TECHNICAL COLLEGE</t>
  </si>
  <si>
    <t>HENDERSON COUNTY SCHOOLS</t>
  </si>
  <si>
    <t>MOUNTAIN COMMUNITY SCHOOL</t>
  </si>
  <si>
    <t>BLUE RIDGE COMMUNITY COLLEGE</t>
  </si>
  <si>
    <t>HERTFORD COUNTY SCHOOLS</t>
  </si>
  <si>
    <t>ROANOKE-CHOWAN COMMUNITY COLLEGE</t>
  </si>
  <si>
    <t>HOKE COUNTY SCHOOLS</t>
  </si>
  <si>
    <t>HYDE COUNTY SCHOOLS</t>
  </si>
  <si>
    <t>SUCCESS INSTITUTE</t>
  </si>
  <si>
    <t>MITCHELL COMMUNITY COLLEGE</t>
  </si>
  <si>
    <t>MOORESVILLE CITY SCHOOLS</t>
  </si>
  <si>
    <t>JACKSON COUNTY SCHOOLS</t>
  </si>
  <si>
    <t>SOUTHWESTERN COMMUNITY COLLEGE</t>
  </si>
  <si>
    <t>JOHNSTON COUNTY SCHOOLS</t>
  </si>
  <si>
    <t>JOHNSTON TECHNICAL COLLEGE</t>
  </si>
  <si>
    <t>NEUSE CHARTER SCHOOL</t>
  </si>
  <si>
    <t>JONES COUNTY SCHOOLS</t>
  </si>
  <si>
    <t>SANFORD-LEE COUNTY BOARD OF EDUCATION</t>
  </si>
  <si>
    <t>CENTRAL CAROLINA COMMUNITY COLLEGE</t>
  </si>
  <si>
    <t>LENOIR COUNTY SCHOOLS</t>
  </si>
  <si>
    <t>CHILDRENS VILLAGE ACADEMY</t>
  </si>
  <si>
    <t>LENOIR COUNTY COMMUNITY COLLEGE</t>
  </si>
  <si>
    <t>LINCOLN COUNTY SCHOOLS</t>
  </si>
  <si>
    <t>MACON COUNTY SCHOOLS</t>
  </si>
  <si>
    <t>MADISON COUNTY SCHOOLS</t>
  </si>
  <si>
    <t>MARTIN COUNTY SCHOOLS</t>
  </si>
  <si>
    <t>MARTIN COMMUNITY COLLEGE</t>
  </si>
  <si>
    <t>MCDOWELL COUNTY SCHOOLS</t>
  </si>
  <si>
    <t>MCDOWELL TECHNICAL COLLEGE</t>
  </si>
  <si>
    <t>CHARLOTTE-MECKLENBURG COUNTY SCHOOLS</t>
  </si>
  <si>
    <t>COMMUNITY CHARTER SCHOOL</t>
  </si>
  <si>
    <t>COMMUNITY SCHOOL OF DAVIDSON</t>
  </si>
  <si>
    <t>CENTRAL PIEDMONT COMMUNITY COLLEGE</t>
  </si>
  <si>
    <t>LAKE NORMAN CHARTER SCHOOL</t>
  </si>
  <si>
    <t>SOCRATES ACADEMY</t>
  </si>
  <si>
    <t>PINE LAKE PREP CHARTER</t>
  </si>
  <si>
    <t>CHARLOTTE SECONDARY CHARTER</t>
  </si>
  <si>
    <t>MITCHELL COUNTY SCHOOLS</t>
  </si>
  <si>
    <t>KIPP CHARLOTTE CHARTER</t>
  </si>
  <si>
    <t>MAYLAND TECHNICAL COLLEGE</t>
  </si>
  <si>
    <t>MONTGOMERY COUNTY SCHOOLS</t>
  </si>
  <si>
    <t>MONTGOMERY COMMUNITY COLLEGE</t>
  </si>
  <si>
    <t>MOORE COUNTY SCHOOLS</t>
  </si>
  <si>
    <t>ACADEMY OF MOORE COUNTY</t>
  </si>
  <si>
    <t>STARS CHARTER SCHOOL</t>
  </si>
  <si>
    <t>SANDHILLS COMMUNITY COLLEGE</t>
  </si>
  <si>
    <t>NASH-ROCKY MOUNT SCHOOLS</t>
  </si>
  <si>
    <t>NEW HANOVER COUNTY SCHOOLS</t>
  </si>
  <si>
    <t>CAPE FEAR CTR FOR INQUIRY</t>
  </si>
  <si>
    <t>WILMINGTON PREP ACADEMY</t>
  </si>
  <si>
    <t>CAPE FEAR COMMUNITY COLLEGE</t>
  </si>
  <si>
    <t>NORTHAMPTON COUNTY SCHOOLS</t>
  </si>
  <si>
    <t>GASTON COLLEGE PREPARATORY CHARTER</t>
  </si>
  <si>
    <t>ONSLOW COUNTY SCHOOLS</t>
  </si>
  <si>
    <t>ZECA SCHOOL OF THE ARTS AND TECHNOLOGY</t>
  </si>
  <si>
    <t>COASTAL CAROLINA COMMUNITY COLLEGE</t>
  </si>
  <si>
    <t>ORANGE COUNTY SCHOOLS</t>
  </si>
  <si>
    <t>ORANGE CHARTER SCHOOL</t>
  </si>
  <si>
    <t>PAMLICO COUNTY SCHOOLS</t>
  </si>
  <si>
    <t>ARAPAHOE CHARTER SCHOOL</t>
  </si>
  <si>
    <t>PAMLICO COMMUNITY COLLEGE</t>
  </si>
  <si>
    <t>ELIZABETH CITY AND PASQUOTANK COUNTY SCHOOLS</t>
  </si>
  <si>
    <t>COLLEGE OF THE ALBEMARLE</t>
  </si>
  <si>
    <t>PENDER COUNTY SCHOOLS</t>
  </si>
  <si>
    <t>PERQUIMANS COUNTY SCHOOLS</t>
  </si>
  <si>
    <t>PERSON COUNTY SCHOOLS</t>
  </si>
  <si>
    <t>ROXBORO COMMUNITY SCHOOL</t>
  </si>
  <si>
    <t>PIEDMONT COMMUNITY COLLEGE</t>
  </si>
  <si>
    <t>PITT COUNTY SCHOOLS</t>
  </si>
  <si>
    <t>PITT COMMUNITY COLLEGE</t>
  </si>
  <si>
    <t>POLK COUNTY SCHOOLS</t>
  </si>
  <si>
    <t>RANDOLPH COUNTY SCHOOLS</t>
  </si>
  <si>
    <t>UWHARRIE CHARTER ACADEMY</t>
  </si>
  <si>
    <t>RANDOLPH COMMUNITY COLLEGE</t>
  </si>
  <si>
    <t>ASHEBORO CITY SCHOOLS</t>
  </si>
  <si>
    <t>RICHMOND COUNTY SCHOOLS</t>
  </si>
  <si>
    <t>RICHMOND TECHNICAL COLLEGE</t>
  </si>
  <si>
    <t>ROBESON COUNTY SCHOOLS</t>
  </si>
  <si>
    <t>SOUTHEASTERN ACADEMY CHARTER SCHOOL</t>
  </si>
  <si>
    <t>ROBESON COMMUNITY COLLEGE</t>
  </si>
  <si>
    <t>ROCKINGHAM COUNTY SCHOOLS</t>
  </si>
  <si>
    <t>BETHANY COMMUNITY MIDDLE SCHOOL</t>
  </si>
  <si>
    <t>ROCKINGHAM COMMUNITY COLLEGE</t>
  </si>
  <si>
    <t>ROWAN-SALISBURY SCHOOL SYSTEM</t>
  </si>
  <si>
    <t>ROWAN-CABARRUS COMMUNITY COLLEGE</t>
  </si>
  <si>
    <t>RUTHERFORD COUNTY SCHOOLS</t>
  </si>
  <si>
    <t>ISOTHERMAL COMMUNITY COLLEGE</t>
  </si>
  <si>
    <t>SAMPSON COUNTY SCHOOLS</t>
  </si>
  <si>
    <t>SAMPSON COMMUNITY COLLEGE</t>
  </si>
  <si>
    <t>CLINTON CITY SCHOOLS</t>
  </si>
  <si>
    <t>SCOTLAND COUNTY SCHOOLS</t>
  </si>
  <si>
    <t>STANLY COUNTY SCHOOLS</t>
  </si>
  <si>
    <t>GRAY STONE DAY SCHOOL</t>
  </si>
  <si>
    <t>STANLY COMMUNITY COLLEGE</t>
  </si>
  <si>
    <t>STOKES COUNTY SCHOOLS</t>
  </si>
  <si>
    <t>SURRY COUNTY SCHOOLS</t>
  </si>
  <si>
    <t>BRIDGES CHARTER SCHOOLS</t>
  </si>
  <si>
    <t>MILLENNIUM CHARTER ACADEMY</t>
  </si>
  <si>
    <t>SURRY COMMUNITY COLLEGE</t>
  </si>
  <si>
    <t>MOUNT AIRY CITY SCHOOLS</t>
  </si>
  <si>
    <t>ELKIN CITY SCHOOLS</t>
  </si>
  <si>
    <t>SWAIN COUNTY SCHOOLS</t>
  </si>
  <si>
    <t>MTN DISCOVERY CHARTER</t>
  </si>
  <si>
    <t>TRANSYLVANIA COUNTY SCHOOLS</t>
  </si>
  <si>
    <t>BREVARD ACADEMY CHARTER SCHOOL</t>
  </si>
  <si>
    <t>TYRRELL COUNTY SCHOOLS</t>
  </si>
  <si>
    <t>UNION COUNTY SCHOOLS</t>
  </si>
  <si>
    <t>VANCE COUNTY SCHOOLS</t>
  </si>
  <si>
    <t>VANCE CHARTER SCHOOL</t>
  </si>
  <si>
    <t>VANCE-GRANVILLE COMMUNITY COLLEGE</t>
  </si>
  <si>
    <t>ENDEAVOR CHARTER SCHOOL</t>
  </si>
  <si>
    <t>SOUTHERN WAKE ACADEMY</t>
  </si>
  <si>
    <t>WAKE TECHNICAL COLLEGE</t>
  </si>
  <si>
    <t>CASA ESPERANZA MONTESSORI</t>
  </si>
  <si>
    <t>WARREN COUNTY SCHOOLS</t>
  </si>
  <si>
    <t>HALIWA-SAPONI TRIBAL CHARTER</t>
  </si>
  <si>
    <t>WASHINGTON COUNTY SCHOOLS</t>
  </si>
  <si>
    <t>HENDERSON COLLEGIATE CHARTER SCHOOL</t>
  </si>
  <si>
    <t>WATAUGA COUNTY SCHOOLS</t>
  </si>
  <si>
    <t>TWO RIVERS COMM SCHOOL</t>
  </si>
  <si>
    <t>WAYNE COUNTY SCHOOLS</t>
  </si>
  <si>
    <t>WAYNE COMMUNITY COLLEGE</t>
  </si>
  <si>
    <t>WILKES COUNTY SCHOOLS</t>
  </si>
  <si>
    <t>PINNACLE CLASSICAL ACADEMY</t>
  </si>
  <si>
    <t>WILKES COMMUNITY COLLEGE</t>
  </si>
  <si>
    <t>WILSON COUNTY SCHOOLS</t>
  </si>
  <si>
    <t>WILSON COMMUNITY COLLEGE</t>
  </si>
  <si>
    <t>YADKIN COUNTY SCHOOLS</t>
  </si>
  <si>
    <t>HIGHWAY - ADMINISTRATIVE</t>
  </si>
  <si>
    <t>Agency Number</t>
  </si>
  <si>
    <t>Agency</t>
  </si>
  <si>
    <t>Deferred Outflows Of Resources</t>
  </si>
  <si>
    <t>Deferred Inflows Of Resources</t>
  </si>
  <si>
    <t>Differences Between Expected And Actual Experience</t>
  </si>
  <si>
    <t>Net Difference Between Projected And Actual Investment Earnings On Plan Investments</t>
  </si>
  <si>
    <t>Changes Of Assumptions</t>
  </si>
  <si>
    <t>Changes In Proportion And Differences Between Employer Contributions And Proportional Share Of Contributions</t>
  </si>
  <si>
    <t>Net Amortization Of Deferred Amounts From Changes In Proportion And Differences Between Employer Contributions And Proportional Share Of Contributions</t>
  </si>
  <si>
    <t>Differences between expected and actual experience</t>
  </si>
  <si>
    <t>Changes of assumptions</t>
  </si>
  <si>
    <t>Changes in proportion and differences between employer contributions and proportionate share of contributions</t>
  </si>
  <si>
    <t xml:space="preserve">      Total</t>
  </si>
  <si>
    <t>Deferred Outflows of Resources</t>
  </si>
  <si>
    <t>Deferred Inflows of Resources</t>
  </si>
  <si>
    <t>Future amortization:</t>
  </si>
  <si>
    <t>Year ended June 30:</t>
  </si>
  <si>
    <t>Thereafter</t>
  </si>
  <si>
    <t>Choose Your Agency:</t>
  </si>
  <si>
    <t>Agency Number:</t>
  </si>
  <si>
    <t>Notes</t>
  </si>
  <si>
    <t>(a)</t>
  </si>
  <si>
    <t>At the beginning of the period in which the provisions of Statement 68 are adopted, there may be circumstances in which it is not practical for a government to determine the amounts of all applicable deferred inflows of resources and deferred outflows of resources related to pensions. In such circumstances, the government should recognize a beginning deferred outflow of resources only for its pension contributions, if any, made subsequent to the measurement date of the beginning net pension liability but before the start of the government’s fiscal year. Additionally, in those circumstances, no beginning balances for other deferred outflows of resources and deferred inflows of resources related to pensions should be recognized. (GASB 71, paragraph 3)</t>
  </si>
  <si>
    <t>(b1)</t>
  </si>
  <si>
    <t>Differences between expected and actual experience with regard to economic and demographic factors in the measurement of the total pension liability should be included in collective pension expense, beginning in the current measurement period, using a systematic and rational method over a closed period equal to the average of the expected remaining service lives of all employees that are provided with pensions through the pension plan (active employees and inactive employees) determined as of the beginning of the measurement period. The portion not included in collective pension expense should be included in collective deferred outflows of resources or deferred inflows of resources related to pensions. (GASB 68, paragraph 71a)</t>
  </si>
  <si>
    <t>(b2)</t>
  </si>
  <si>
    <t>Experience gains represent actual experience that increases the total pension liability less than projected or decreases the total pension liability greater than projected. These amounts result in decreases in pension expense and increases in deferred inflows of resources. (GASB 68 Implementation Guide, page 142)</t>
  </si>
  <si>
    <t>(c1)</t>
  </si>
  <si>
    <t>The difference between projected and actual earnings on pension plan investments should be included in collective pension expense using a systematic and rational method over a closed five-year period, beginning in the current measurement period. The amount not included in collective pension expense should be included in collective deferred outflows of resources or deferred inflows of resources related to pensions. Collective deferred outflows of resources and deferred inflows of resources arising from differences between projected and actual pension plan investment earnings in different measurement periods should be aggregated and included as a net collective deferred outflow of resources related to pensions or a net collective deferred inflow of resources related to pensions. (GASB 68, paragraph 71b)</t>
  </si>
  <si>
    <t>(c2)</t>
  </si>
  <si>
    <t>Investment returns that are greater than projected decrease pension expense and increase deferred inflows of resources.</t>
  </si>
  <si>
    <t>(d)</t>
  </si>
  <si>
    <t>Changes of assumptions about future economic or demographic factors or of other inputs should be included in collective pension expense, beginning in the current measurement period, using a systematic and rational method over a closed period equal to the average of the expected remaining service lives of all employees that are provided with pensions through the pension plan (active employees and inactive employees) determined as of the beginning of the measurement period. The portion not included in collective pension expense should be included in collective deferred outflows of resources or deferred inflows of resources related to pensions. (GASB 68, paragraph 71a)</t>
  </si>
  <si>
    <t>(e1)</t>
  </si>
  <si>
    <t>If there is a change in the employer’s proportion of the collective net pension liability since the prior measurement date, the net effect of that change on the employer’s proportionate shares of the collective net pension liability and collective deferred outflows of resources and deferred inflows of resources related to pensions, determined as of the beginning of the measurement period, should be recognized in the employer’s pension expense, beginning in the current reporting period, using a systematic and rational method over a closed period. For this purpose, the length of the expense recognition period should be equal to the average of the expected remaining service lives of all employees that are provided with pensions through the pension plan (active employees and inactive employees) determined as of the beginning of the measurement period. The amount not recognized in the employer’s pension expense should be reported as a deferred outflow of resources or deferred inflow of resources related to pensions. (GASB 68, paragraph 54)</t>
  </si>
  <si>
    <t>(e2)</t>
  </si>
  <si>
    <t>For contributions to the pension plan other than those to separately finance specific liabilities of an individual employer or nonemployer contributing entity to the pension plan, the difference during the measurement period between (a) the total amount of such contributions from the employer (and amounts associated with the employer from nonemployer contributing entities that are not in a special funding situation) and (b) the amount of the employer’s proportionate share of the total of such contributions from all employers and all nonemployer contributing entities should be recognized in the employer’s pension expense, beginning in the current reporting period, using a systematic and rational method over a closed period. For this purpose, the length of the expense recognition period should be equal to the average of the expected remaining service lives of all employees that are provided with pensions through the pension plan (active employees and inactive employees) determined as of the beginning of the measurement period. The amount not recognized in the employer’s pension expense should be reported as a deferred outflow of resources or deferred inflow of resources related to pensions. (GASB 68, paragraph 55)</t>
  </si>
  <si>
    <t>(e3)</t>
  </si>
  <si>
    <t>If the employer's actual contributions exceed its proportionate share of total contributions, the difference increases pension expense and results in a deferred outflow of resources. (GASB 68 Implementation Guide, page 164)</t>
  </si>
  <si>
    <t>(f)</t>
  </si>
  <si>
    <t>Contributions to the pension plan from the employer subsequent to the measurement date of the collective net pension liability and before the end of the employer’s reporting period should be reported as a deferred outflow of resources related to pensions. (GASB 68, paragraph 57)</t>
  </si>
  <si>
    <t>(g)</t>
  </si>
  <si>
    <t>Components of collective pension expense include—service cost, interest on the total pension liability, effect of changes in benefit terms, expected investment income, plan administrative costs, employee contributions, and expensed portions of deferred outflows/inflows of resources related to pensions. Contributions from employers or nonemployer contributing entities should not be included in pension expense. (GASB 68, paragraph 71c)</t>
  </si>
  <si>
    <t>Current Proportional Share</t>
  </si>
  <si>
    <t>Prior Proportional Share</t>
  </si>
  <si>
    <t>INVEST COLLEGIATE CHARTER (BUNCOMBE)</t>
  </si>
  <si>
    <t>KIPP HALIFAX COLLEGE PREP CHARTER</t>
  </si>
  <si>
    <t>PIONEER SPRINGS COMMUNITY CHARTER</t>
  </si>
  <si>
    <t>CURRENT YEAR</t>
  </si>
  <si>
    <t>Note:</t>
  </si>
  <si>
    <t>Total Plan</t>
  </si>
  <si>
    <t>Unit's proportionate share (for footnote disclosure)</t>
  </si>
  <si>
    <t>Change in Proportional Share</t>
  </si>
  <si>
    <t xml:space="preserve">Employer contributions subsequent to the measurement date * </t>
  </si>
  <si>
    <t>Worksheet Instructions:</t>
  </si>
  <si>
    <t xml:space="preserve"> &lt;&lt; Click on the cell to see a list of agencies. Step 1.</t>
  </si>
  <si>
    <t xml:space="preserve"> &lt;&lt; Enter your employer contributions for the period indicated. Step 2.</t>
  </si>
  <si>
    <t>N.E. ACADEMY OF AEROSPACE &amp; ADV.TECH</t>
  </si>
  <si>
    <t>Total</t>
  </si>
  <si>
    <t>Primary Agency Number</t>
  </si>
  <si>
    <t xml:space="preserve"> &lt;&lt; Enter your employer contributions for the period indicated. Step 3 </t>
  </si>
  <si>
    <t>Information for notes to the financial statements</t>
  </si>
  <si>
    <t>Step 1 - Click on cell C18 within this tab.  Select your agency from the drop-down menu.  Agencies are listed in alphabetical order.</t>
  </si>
  <si>
    <t>FERNLEAF COMMUNITY CHARTER</t>
  </si>
  <si>
    <t>Plan measurement period used for FY18 is the twelve months ending June 30, 2017.</t>
  </si>
  <si>
    <t>FY201X refers to the fiscal year ended June 30, 201X</t>
  </si>
  <si>
    <t>Agency Num</t>
  </si>
  <si>
    <t>Agency Name</t>
  </si>
  <si>
    <t>DEPARTMENT OF NATURAL AND CULTURAL RESOURCES</t>
  </si>
  <si>
    <t>DEPT OF AGRICULTURE &amp; CONSUMER SVCS.</t>
  </si>
  <si>
    <t>UNC-CHAPEL HILL CB1260</t>
  </si>
  <si>
    <t>CLEVELAND COMMUNITY COLLEGE</t>
  </si>
  <si>
    <t>NEW BERN CRAVEN COUNTY BOARD OF EDUCATION</t>
  </si>
  <si>
    <t>INVEST COLLEGIATE CHARTER (DAVIDSON)</t>
  </si>
  <si>
    <t>IREDELL-STATESVILLE SCHOOLS</t>
  </si>
  <si>
    <t>AMERICAN RENAISSANCE MID SCHOOL</t>
  </si>
  <si>
    <t>CORVIAN COMMUNITY CHARTER SCHOOL</t>
  </si>
  <si>
    <t>THE NORTH CAROLINA LEADERSHIP ACADEMY</t>
  </si>
  <si>
    <t>NASH COMMUNITY COLLEGE</t>
  </si>
  <si>
    <t>CHAPEL HILL - CARRBORO CITY SCHOOLS</t>
  </si>
  <si>
    <t>WAKE COUNTY PUBLIC SCHOOLS SYSTEM</t>
  </si>
  <si>
    <t>EAST WAKE FIRST ACADEMY</t>
  </si>
  <si>
    <t>Total Plan - FYE June 30, 2018</t>
  </si>
  <si>
    <t>Total Plan - FYE June 30, 2017</t>
  </si>
  <si>
    <t xml:space="preserve">PRIOR YEAR </t>
  </si>
  <si>
    <t>JE description</t>
  </si>
  <si>
    <t>DR</t>
  </si>
  <si>
    <t>CR</t>
  </si>
  <si>
    <t>Differences between expected and actual experience (DO)</t>
  </si>
  <si>
    <t>Changes of assumptions (DO)</t>
  </si>
  <si>
    <t>Changes in proportion and differences between employer contributions and proportionate share of contributions (DO)</t>
  </si>
  <si>
    <t>Differences between expected and actual experience (DI)</t>
  </si>
  <si>
    <t>Changes of assumptions (DI)</t>
  </si>
  <si>
    <t>Changes in proportion and differences between employer contributions and proportionate share of contributions (DI)</t>
  </si>
  <si>
    <t>Employer contributions subsequent to measurement date (DO)</t>
  </si>
  <si>
    <t>Fiscal Year Ended June 30, 2018</t>
  </si>
  <si>
    <t>Your employer contributions from 7/1/2017 through 6/30/2018</t>
  </si>
  <si>
    <t>Enter the amount of contributions subsequent to the measurement date that you recorded as a deferred outflow of resources in your June 30, 2017 financial statement for TSERS</t>
  </si>
  <si>
    <t>Unit's share of collective pension expense</t>
  </si>
  <si>
    <t>Pension expense resulting from difference between ORBIT system contributions and what was recorded as a deferred outflow in the prior year</t>
  </si>
  <si>
    <t>Tables for Disclosure</t>
  </si>
  <si>
    <t>N/A</t>
  </si>
  <si>
    <t>Step 2 - In cell C22, enter the amount of deferred outflow you recorded in FY 2017 for TSERS contributions made subsequent to the measurement period (July 1, 2016 through June 30, 2017)</t>
  </si>
  <si>
    <t>All RHBF Employers</t>
  </si>
  <si>
    <r>
      <t xml:space="preserve">This template automatically generates the GASB 75 journal entries (13th period) and certain note disclosures (see below) for all employer participants of the </t>
    </r>
    <r>
      <rPr>
        <b/>
        <sz val="10"/>
        <color rgb="FF000000"/>
        <rFont val="Arial"/>
        <family val="2"/>
      </rPr>
      <t>Retiree Health Benefit Fund (State Health Plan for retirees)</t>
    </r>
    <r>
      <rPr>
        <sz val="10"/>
        <color rgb="FF000000"/>
        <rFont val="Arial"/>
        <family val="2"/>
      </rPr>
      <t xml:space="preserve">. </t>
    </r>
  </si>
  <si>
    <t>OPEB Expense</t>
  </si>
  <si>
    <t>Employer Number</t>
  </si>
  <si>
    <t>Employer</t>
  </si>
  <si>
    <t>Differences Between Expected and Actual Experience</t>
  </si>
  <si>
    <t>Net Differences Between Projected and Actual Investment Earnings on Plan Investments</t>
  </si>
  <si>
    <t>Changes of Assumptions</t>
  </si>
  <si>
    <t>Changes in Proportion and Differences Between Employer Contributions and Proportionate Share of Contributions</t>
  </si>
  <si>
    <t xml:space="preserve"> Total Deferred Outflows of Resources</t>
  </si>
  <si>
    <t>Total Deferred Inflows of Resources</t>
  </si>
  <si>
    <t>Proportionate Share of OPEB Expense</t>
  </si>
  <si>
    <t>Net Amortization of Deferred Amounts from Changes in Proportion and Difference Between Employer Contributions and Proportionate Share of Contributions</t>
  </si>
  <si>
    <t>Total Employer OPEB Expense</t>
  </si>
  <si>
    <t>North Carolina Education Lottery</t>
  </si>
  <si>
    <t>Department Of Justice</t>
  </si>
  <si>
    <t>State Auditor</t>
  </si>
  <si>
    <t>Department Of Cultural Resources</t>
  </si>
  <si>
    <t>Administrative Office Of The Courts</t>
  </si>
  <si>
    <t>Office Of Administrative Hearing</t>
  </si>
  <si>
    <t>Department Of Administration</t>
  </si>
  <si>
    <t>Office Of State Budget &amp; Management</t>
  </si>
  <si>
    <t>Information Technology Services</t>
  </si>
  <si>
    <t>Office Of State Controller</t>
  </si>
  <si>
    <t>N.C. School Of Science &amp; Mathematics</t>
  </si>
  <si>
    <t>Environment And Natural Resources</t>
  </si>
  <si>
    <t>N.C. Housing Finance Agency</t>
  </si>
  <si>
    <t>Wildlife Resources Commission</t>
  </si>
  <si>
    <t>State Board Of Elections</t>
  </si>
  <si>
    <t>Governor's Office</t>
  </si>
  <si>
    <t>Lt. Governor's Office</t>
  </si>
  <si>
    <t>General Assembly</t>
  </si>
  <si>
    <t>Health &amp; Human Services</t>
  </si>
  <si>
    <t>Department Of Commerce</t>
  </si>
  <si>
    <t>Insurance Department</t>
  </si>
  <si>
    <t>Labor Department</t>
  </si>
  <si>
    <t>Revenue Department</t>
  </si>
  <si>
    <t>Secretary Of State</t>
  </si>
  <si>
    <t>State Treasurer</t>
  </si>
  <si>
    <t>State Health Plan (subset of Department of Treasurer)</t>
  </si>
  <si>
    <t>Department Of Agriculture</t>
  </si>
  <si>
    <t>Barber Examiners, State Board Of</t>
  </si>
  <si>
    <t>N.C. Real Estate Commission</t>
  </si>
  <si>
    <t>N.C. Auctioneers Licensing Board</t>
  </si>
  <si>
    <t>N.C. State Board Of Examiners Of Practicing Psychol</t>
  </si>
  <si>
    <t>Community Colleges Administration</t>
  </si>
  <si>
    <t>Department Of Public Safety</t>
  </si>
  <si>
    <t>Appalachian State University</t>
  </si>
  <si>
    <t>N.C. School Of The Arts</t>
  </si>
  <si>
    <t>East Carolina University</t>
  </si>
  <si>
    <t>Elizabeth City State University</t>
  </si>
  <si>
    <t>Fayetteville State University</t>
  </si>
  <si>
    <t>N.C. A&amp;T University</t>
  </si>
  <si>
    <t>N.C. Central University</t>
  </si>
  <si>
    <t>University Of North Carolina At Greensboro</t>
  </si>
  <si>
    <t>UNC - Pembroke</t>
  </si>
  <si>
    <t>N.C. State University</t>
  </si>
  <si>
    <t>UNC-General Administration</t>
  </si>
  <si>
    <t>State Education Assistance Authority (subset of UNC General Administration)</t>
  </si>
  <si>
    <t>UNC Health Care System</t>
  </si>
  <si>
    <t>University Of North Carolina Press</t>
  </si>
  <si>
    <t>Western Carolina University</t>
  </si>
  <si>
    <t>Winston-Salem State University</t>
  </si>
  <si>
    <t>Department Of Public Instruction</t>
  </si>
  <si>
    <t>University Of North Carolina At Asheville</t>
  </si>
  <si>
    <t>University Of North Carolina At Charlotte</t>
  </si>
  <si>
    <t>University Of North Carolina At Wilmington</t>
  </si>
  <si>
    <t>Yancey County Schools</t>
  </si>
  <si>
    <t>Alamance County Schools</t>
  </si>
  <si>
    <t>Clover Garden Charter School</t>
  </si>
  <si>
    <t>River Mill Academy Charter</t>
  </si>
  <si>
    <t>The Hawbridge School</t>
  </si>
  <si>
    <t>Alamance Community College</t>
  </si>
  <si>
    <t>Alexander County Schools</t>
  </si>
  <si>
    <t>Alleghany County Schools</t>
  </si>
  <si>
    <t>Anson County Schools</t>
  </si>
  <si>
    <t>South Piedmont Community College</t>
  </si>
  <si>
    <t>Ashe County Schools</t>
  </si>
  <si>
    <t>Avery County Schools</t>
  </si>
  <si>
    <t>Grandfather Academy</t>
  </si>
  <si>
    <t>Beaufort County Schools</t>
  </si>
  <si>
    <t>Beaufort County Community College</t>
  </si>
  <si>
    <t>Bertie County Schools</t>
  </si>
  <si>
    <t>Bladen County Schools</t>
  </si>
  <si>
    <t>Bladen Community College</t>
  </si>
  <si>
    <t>Brunswick County Schools</t>
  </si>
  <si>
    <t>Brunswick Community College</t>
  </si>
  <si>
    <t>Buncombe County Schools</t>
  </si>
  <si>
    <t>F. Delany New School For Children</t>
  </si>
  <si>
    <t>Evergreen Community Charter School</t>
  </si>
  <si>
    <t>Asheville-Buncombe Technical College</t>
  </si>
  <si>
    <t>Asheville City Schools</t>
  </si>
  <si>
    <t>Burke County Schools</t>
  </si>
  <si>
    <t>Western Piedmont Community College</t>
  </si>
  <si>
    <t>Cabarrus County Schools</t>
  </si>
  <si>
    <t>Carolina International School</t>
  </si>
  <si>
    <t>Kannapolis City Schools</t>
  </si>
  <si>
    <t>Caldwell County Schools</t>
  </si>
  <si>
    <t>Caldwell Community College</t>
  </si>
  <si>
    <t>Camden County Schools</t>
  </si>
  <si>
    <t>Carteret County Schools</t>
  </si>
  <si>
    <t>Carteret Community College</t>
  </si>
  <si>
    <t>Caswell County Schools</t>
  </si>
  <si>
    <t>Catawba County Schools</t>
  </si>
  <si>
    <t>Catawba Valley Community College</t>
  </si>
  <si>
    <t>Hickory City Schools</t>
  </si>
  <si>
    <t>Newton-Conover City Schools</t>
  </si>
  <si>
    <t>Chatham County Schools</t>
  </si>
  <si>
    <t>Cherokee County Schools</t>
  </si>
  <si>
    <t>Tri-County Community College</t>
  </si>
  <si>
    <t>Edenton-Chowan County Schools</t>
  </si>
  <si>
    <t>Clay County Schools</t>
  </si>
  <si>
    <t>Cleveland County Schools</t>
  </si>
  <si>
    <t>Cleveland Technical College</t>
  </si>
  <si>
    <t>Columbus County Schools</t>
  </si>
  <si>
    <t>Southeastern Community College</t>
  </si>
  <si>
    <t>Whiteville City Schools</t>
  </si>
  <si>
    <t>New Bern/Craven County Board Of Education</t>
  </si>
  <si>
    <t>Craven Community College</t>
  </si>
  <si>
    <t>Cumberland County Schools</t>
  </si>
  <si>
    <t>Fayetteville Technical Community College</t>
  </si>
  <si>
    <t>Currituck County Schools</t>
  </si>
  <si>
    <t>Dare County Schools</t>
  </si>
  <si>
    <t>Davidson County Schools</t>
  </si>
  <si>
    <t>Invest Collegiate Charter School</t>
  </si>
  <si>
    <t>Davidson County Community College</t>
  </si>
  <si>
    <t>Lexington City Schools</t>
  </si>
  <si>
    <t>Thomasville City Schools</t>
  </si>
  <si>
    <t>Davie County Schools</t>
  </si>
  <si>
    <t>N.E. Regional School For Biotechnology</t>
  </si>
  <si>
    <t>Cornerstone Academy</t>
  </si>
  <si>
    <t>Duplin County Schools</t>
  </si>
  <si>
    <t>James Sprunt Technical College</t>
  </si>
  <si>
    <t>Durham Public Schools</t>
  </si>
  <si>
    <t>Central Park School For Children</t>
  </si>
  <si>
    <t>Healthy Start Academy</t>
  </si>
  <si>
    <t>Voyager Academy</t>
  </si>
  <si>
    <t>Durham Technical Institute</t>
  </si>
  <si>
    <t>Bear Grass Charter School</t>
  </si>
  <si>
    <t>Invest Collegiate Charter (Buncombe)</t>
  </si>
  <si>
    <t>Kipp Halifax College Prep Charter</t>
  </si>
  <si>
    <t>Pioneer Springs Community Charter</t>
  </si>
  <si>
    <t>Edgecombe County Schools</t>
  </si>
  <si>
    <t>Edgecombe Technical College</t>
  </si>
  <si>
    <t>Winston-Salem-Forsyth County Schools</t>
  </si>
  <si>
    <t>Arts Based Elementary Charter</t>
  </si>
  <si>
    <t>Forsyth Technical Institute</t>
  </si>
  <si>
    <t>Franklin County Schools</t>
  </si>
  <si>
    <t>A Childs Garden Charter (AKA Cross Creek Charter)</t>
  </si>
  <si>
    <t>Gaston County Schools</t>
  </si>
  <si>
    <t>Gaston College</t>
  </si>
  <si>
    <t>Gates County Schools</t>
  </si>
  <si>
    <t>Graham County Schools</t>
  </si>
  <si>
    <t>Granville County Schools And Oxford Orphanage</t>
  </si>
  <si>
    <t>Greene County Schools</t>
  </si>
  <si>
    <t>Guilford County Schools</t>
  </si>
  <si>
    <t>Guilford Technical Community College</t>
  </si>
  <si>
    <t>Halifax County Schools</t>
  </si>
  <si>
    <t>Halifax Community College</t>
  </si>
  <si>
    <t>Roanoke Rapids City Schools</t>
  </si>
  <si>
    <t>Weldon City Schools</t>
  </si>
  <si>
    <t>Harnett County Schools</t>
  </si>
  <si>
    <t>Haywood County Schools</t>
  </si>
  <si>
    <t>Haywood Technical College</t>
  </si>
  <si>
    <t>Henderson County Schools</t>
  </si>
  <si>
    <t>Mountain Community School</t>
  </si>
  <si>
    <t>Blue Ridge Community College</t>
  </si>
  <si>
    <t>Hertford County Schools</t>
  </si>
  <si>
    <t>Roanoke-Chowan Community College</t>
  </si>
  <si>
    <t>Hoke County Schools</t>
  </si>
  <si>
    <t>Hyde County Schools</t>
  </si>
  <si>
    <t>Iredell County Schools</t>
  </si>
  <si>
    <t>American Renaissance Middle School</t>
  </si>
  <si>
    <t>Success Institute</t>
  </si>
  <si>
    <t>Mitchell Community College</t>
  </si>
  <si>
    <t>Mooresville City Schools</t>
  </si>
  <si>
    <t>Jackson County Schools</t>
  </si>
  <si>
    <t>Southwestern Community College</t>
  </si>
  <si>
    <t>Johnston County Schools</t>
  </si>
  <si>
    <t>Johnston Technical College</t>
  </si>
  <si>
    <t>Neuse Charter School</t>
  </si>
  <si>
    <t>Jones County Schools</t>
  </si>
  <si>
    <t>Sanford-Lee County Board Of Education</t>
  </si>
  <si>
    <t>Central Carolina Community College</t>
  </si>
  <si>
    <t>Lenoir County Schools</t>
  </si>
  <si>
    <t>Childrens Village Academy</t>
  </si>
  <si>
    <t>Lenoir County Community College</t>
  </si>
  <si>
    <t>Lincoln County Schools</t>
  </si>
  <si>
    <t>Macon County Schools</t>
  </si>
  <si>
    <t>Madison County Schools</t>
  </si>
  <si>
    <t>Martin County Schools</t>
  </si>
  <si>
    <t>Martin Community College</t>
  </si>
  <si>
    <t>Mcdowell County Schools</t>
  </si>
  <si>
    <t>Mcdowell Technical College</t>
  </si>
  <si>
    <t>Charlotte-Mecklenburg County Schools</t>
  </si>
  <si>
    <t>Community Charter School</t>
  </si>
  <si>
    <t>Kennedy Charter</t>
  </si>
  <si>
    <t>Community School Of Davidson</t>
  </si>
  <si>
    <t>Corvian Community School</t>
  </si>
  <si>
    <t>Central Piedmont Community College</t>
  </si>
  <si>
    <t>Lake Norman Charter School</t>
  </si>
  <si>
    <t>Socrates Academy</t>
  </si>
  <si>
    <t>Pine Lake Prep Charter</t>
  </si>
  <si>
    <t>Charlotte Secondary Charter</t>
  </si>
  <si>
    <t>Mitchell County Schools</t>
  </si>
  <si>
    <t>Kipp Charlotte Charter</t>
  </si>
  <si>
    <t>Mayland Technical College</t>
  </si>
  <si>
    <t>Montgomery County Schools</t>
  </si>
  <si>
    <t>Montgomery Community College</t>
  </si>
  <si>
    <t>Moore County Schools</t>
  </si>
  <si>
    <t>Academy Of Moore County</t>
  </si>
  <si>
    <t>Stars Charter School</t>
  </si>
  <si>
    <t>Sandhills Community College</t>
  </si>
  <si>
    <t>Fernleaf Community Charter</t>
  </si>
  <si>
    <t>Nash-Rocky Mount Schools</t>
  </si>
  <si>
    <t>Nash Technical College</t>
  </si>
  <si>
    <t>New Hanover County Schools</t>
  </si>
  <si>
    <t>Cape Fear Center For Inquiry</t>
  </si>
  <si>
    <t>Wilmington Preparatory Academy</t>
  </si>
  <si>
    <t>Cape Fear Community College</t>
  </si>
  <si>
    <t>Northampton County Schools</t>
  </si>
  <si>
    <t>Gaston College Preparatory Charter</t>
  </si>
  <si>
    <t>Onslow County Schools</t>
  </si>
  <si>
    <t>Zeca School Of The Arts And Technology</t>
  </si>
  <si>
    <t>Coastal Carolina Community College</t>
  </si>
  <si>
    <t>Orange County Schools</t>
  </si>
  <si>
    <t>Orange Charter School</t>
  </si>
  <si>
    <t>Chapel Hill - Carboro City Schools</t>
  </si>
  <si>
    <t>Pamlico County Schools</t>
  </si>
  <si>
    <t>Arapahoe Charter School</t>
  </si>
  <si>
    <t>Pamlico Community College</t>
  </si>
  <si>
    <t>Elizabeth City And Pasquotank County Schools</t>
  </si>
  <si>
    <t>College Of The Albemarle</t>
  </si>
  <si>
    <t>Pender County Schools</t>
  </si>
  <si>
    <t>Perquimans County Schools</t>
  </si>
  <si>
    <t>Person County Schools</t>
  </si>
  <si>
    <t>Roxboro Community School</t>
  </si>
  <si>
    <t>Piedmont Community College</t>
  </si>
  <si>
    <t>Pitt County Schools</t>
  </si>
  <si>
    <t>Pitt Community College</t>
  </si>
  <si>
    <t>Polk County Schools</t>
  </si>
  <si>
    <t>Randolph County Schools</t>
  </si>
  <si>
    <t>Uwharrie Charter Academy</t>
  </si>
  <si>
    <t>Randolph Community College</t>
  </si>
  <si>
    <t>Asheboro City Schools</t>
  </si>
  <si>
    <t>Richmond County Schools</t>
  </si>
  <si>
    <t>Richmond Technical College</t>
  </si>
  <si>
    <t>Robeson County Schools</t>
  </si>
  <si>
    <t>Southeastern Academy Charter School</t>
  </si>
  <si>
    <t>Robeson Community College</t>
  </si>
  <si>
    <t>Rockingham County Schools</t>
  </si>
  <si>
    <t>Bethany Community Middle School</t>
  </si>
  <si>
    <t>Rockingham Community College</t>
  </si>
  <si>
    <t>Rowan-Salisbury School System</t>
  </si>
  <si>
    <t>Rowan-Cabarrus Community College</t>
  </si>
  <si>
    <t>Rutherford County Schools</t>
  </si>
  <si>
    <t>Isothermal Community College</t>
  </si>
  <si>
    <t>Sampson County Schools</t>
  </si>
  <si>
    <t>Sampson Community College</t>
  </si>
  <si>
    <t>Clinton City Schools</t>
  </si>
  <si>
    <t>Scotland County Schools</t>
  </si>
  <si>
    <t>Stanly County Schools</t>
  </si>
  <si>
    <t>Gray Stone Day School</t>
  </si>
  <si>
    <t>Stanly Community College</t>
  </si>
  <si>
    <t>Stokes County Schools</t>
  </si>
  <si>
    <t>Surry County Schools</t>
  </si>
  <si>
    <t>Bridges Charter Schools</t>
  </si>
  <si>
    <t>Millennium Charter Academy</t>
  </si>
  <si>
    <t>Surry Community College</t>
  </si>
  <si>
    <t>Mount Airy City Schools</t>
  </si>
  <si>
    <t>Elkin City Schools</t>
  </si>
  <si>
    <t>Swain County Schools</t>
  </si>
  <si>
    <t>Mountain Discovery Charter</t>
  </si>
  <si>
    <t>Transylvania County Schools</t>
  </si>
  <si>
    <t>Brevard Academy Charter School</t>
  </si>
  <si>
    <t>Tyrrell County Schools</t>
  </si>
  <si>
    <t>Union County Schools</t>
  </si>
  <si>
    <t>Vance County Schools</t>
  </si>
  <si>
    <t>Vance Charter School</t>
  </si>
  <si>
    <t>Vance-Granville Community College</t>
  </si>
  <si>
    <t>Wake County Schools</t>
  </si>
  <si>
    <t>Endeavor Charter School</t>
  </si>
  <si>
    <t>Southern Wake Academy</t>
  </si>
  <si>
    <t>Wake Technical College</t>
  </si>
  <si>
    <t>East Wake Academy</t>
  </si>
  <si>
    <t>Casa Esperanza Montessori</t>
  </si>
  <si>
    <t>Warren County Schools</t>
  </si>
  <si>
    <t>Haliwa-Saponi Tribal Charter</t>
  </si>
  <si>
    <t>Washington County Schools</t>
  </si>
  <si>
    <t>Henderson Collegiate Charter School</t>
  </si>
  <si>
    <t>Watauga County Schools</t>
  </si>
  <si>
    <t>Two Rivers Community School</t>
  </si>
  <si>
    <t>Wayne County Schools</t>
  </si>
  <si>
    <t>Wayne Community College</t>
  </si>
  <si>
    <t>Wilkes County Schools</t>
  </si>
  <si>
    <t>Pinnacle Classical Academy</t>
  </si>
  <si>
    <t>Wilkes Community College</t>
  </si>
  <si>
    <t>Wilson County Schools</t>
  </si>
  <si>
    <t>Wilson Community College</t>
  </si>
  <si>
    <t>Yadkin County Schools</t>
  </si>
  <si>
    <t>Consolidated Judicial Retirement System</t>
  </si>
  <si>
    <t>Highway - Administrative</t>
  </si>
  <si>
    <t>NC Global TransPark Authority (subset of DOT)</t>
  </si>
  <si>
    <t>NC State Ports Authority (subset of DOT)</t>
  </si>
  <si>
    <t>Legislative Retirement System</t>
  </si>
  <si>
    <t>Bladen County</t>
  </si>
  <si>
    <t>Town Of Sunset Beach</t>
  </si>
  <si>
    <t>Town Of Biltmore Forest</t>
  </si>
  <si>
    <t>Town Of Black Mountain</t>
  </si>
  <si>
    <t>Rutherford County</t>
  </si>
  <si>
    <t>Rutherford Polk Mcdowell Dist Brd Of Health</t>
  </si>
  <si>
    <t>Town Of Forest City</t>
  </si>
  <si>
    <t>Town Of Lake Lure</t>
  </si>
  <si>
    <t>Washington County</t>
  </si>
  <si>
    <t>Town Of Blowing Rock</t>
  </si>
  <si>
    <t>Town Of Black Creek</t>
  </si>
  <si>
    <t>No Agency Chosen</t>
  </si>
  <si>
    <t>Step 2 - In cell C24, enter your employer contributions made for the period of July 1, 2017 through your fiscal year end.</t>
  </si>
  <si>
    <t>Step 3 - Go to the JE Template tab within this workbook.  Review the resulting entries within the workbook for reasonableness.  Should you have any questions regarding</t>
  </si>
  <si>
    <t>Retiree Health Benefit Trust Fund</t>
  </si>
  <si>
    <t>Schedule of Employer Allocations</t>
  </si>
  <si>
    <t>June 30, 2016</t>
  </si>
  <si>
    <t>Present Value of Future Salary</t>
  </si>
  <si>
    <t>Present Value of Future Salary Allocation</t>
  </si>
  <si>
    <t xml:space="preserve"> </t>
  </si>
  <si>
    <t>June 30, 2017</t>
  </si>
  <si>
    <t>Unit Contributions to Plan in Measurement Year</t>
  </si>
  <si>
    <t>Net Position</t>
  </si>
  <si>
    <t>In accordance with GASB 75, paragraph 86b, deferred inflows and deferred outflows of resources related differences between projected and actual earnings resulting from different years should be netted in the schedule to the left.  All other categories should display deferred inflow balances separately from deferred outflow balances.</t>
  </si>
  <si>
    <t>FY 2017 Total Contributions</t>
  </si>
  <si>
    <t>CONSOLIDATED JUDICIAL RETIREMENT SYSTEM</t>
  </si>
  <si>
    <t>LEGISLATIVE RETIREMENT SYSTEM OF N C</t>
  </si>
  <si>
    <t>BLADEN COUNTY</t>
  </si>
  <si>
    <t>TOWN OF SUNSET BEACH</t>
  </si>
  <si>
    <t>TOWN OF BILTMORE FOREST</t>
  </si>
  <si>
    <t>TOWN OF BLACK MOUNTAIN</t>
  </si>
  <si>
    <t>RUTHERFORD COUNTY</t>
  </si>
  <si>
    <t>RUTHERFORD POLK MCDOWELL DIST BRD OF HEALTH</t>
  </si>
  <si>
    <t>TOWN OF FOREST CITY</t>
  </si>
  <si>
    <t>TOWN OF LAKE LURE</t>
  </si>
  <si>
    <t>WASHINGTON COUNTY</t>
  </si>
  <si>
    <t>TOWN OF BLOWING ROCK</t>
  </si>
  <si>
    <t>TOWN OF BLACK CREEK</t>
  </si>
  <si>
    <t>1% Decrease in Trend Rates</t>
  </si>
  <si>
    <t>1% Increase in Trend Rates</t>
  </si>
  <si>
    <t>Current Discount Rate (3.58%)</t>
  </si>
  <si>
    <t>1% Decrease (2.58%)</t>
  </si>
  <si>
    <t>1% Increase (4.58%)</t>
  </si>
  <si>
    <t>Current Trend Rates (6.5% Medical, 7.25% Rx, 3.00 Admin Expenses)</t>
  </si>
  <si>
    <t>Ending Net OPEB Liability</t>
  </si>
  <si>
    <t>Beginning Net OPEB Liability</t>
  </si>
  <si>
    <t>Projected Recognition Schedules of Deferred Outflows of Resources and Deferred Inflows of Resources</t>
  </si>
  <si>
    <t>Employer ID</t>
  </si>
  <si>
    <t>2018 Outstanding Balance of Deferred Outflows of Resources</t>
  </si>
  <si>
    <t>2019 Recognition of Deferred Outflows</t>
  </si>
  <si>
    <t>2020 Recognition of Deferred Outflows</t>
  </si>
  <si>
    <t>2021 Recognition of Deferred Outflows</t>
  </si>
  <si>
    <t>2022 Recognition of Deferred Outflows</t>
  </si>
  <si>
    <t>2023 Recognition of Deferred Outflows</t>
  </si>
  <si>
    <t>Recognition of Deferred Outflows Thereafter</t>
  </si>
  <si>
    <t>2018 Outstanding Balance of Deferred Inflows of Resources</t>
  </si>
  <si>
    <t>2019 Recognition of Deferred Inflows</t>
  </si>
  <si>
    <t>2020 Recognition of Deferred Inflows</t>
  </si>
  <si>
    <t>2021 Recognition of Deferred Inflows</t>
  </si>
  <si>
    <t>2022 Recognition of Deferred Inflows</t>
  </si>
  <si>
    <t>2023 Recognition of Deferred Inflows</t>
  </si>
  <si>
    <t>Recognition of Deferred Inflows Thereafter</t>
  </si>
  <si>
    <t>Col A</t>
  </si>
  <si>
    <t>Col B</t>
  </si>
  <si>
    <t>Col BN</t>
  </si>
  <si>
    <t>Col BO</t>
  </si>
  <si>
    <t>Col BP</t>
  </si>
  <si>
    <t>Col BQ</t>
  </si>
  <si>
    <t>Col BR</t>
  </si>
  <si>
    <t>Col BS</t>
  </si>
  <si>
    <t>Col BT</t>
  </si>
  <si>
    <t>Col BU</t>
  </si>
  <si>
    <t>Col BV</t>
  </si>
  <si>
    <t>Col BW</t>
  </si>
  <si>
    <t>Col BX</t>
  </si>
  <si>
    <t>Col BY</t>
  </si>
  <si>
    <t>Col BZ</t>
  </si>
  <si>
    <t>Col CA</t>
  </si>
  <si>
    <t>Col CB</t>
  </si>
  <si>
    <t>Col CC</t>
  </si>
  <si>
    <t>amt related to employer specific inflows/outflows</t>
  </si>
  <si>
    <t>GASB 75 Accounting Template – RHBF</t>
  </si>
  <si>
    <t>OPEB plan contributions</t>
  </si>
  <si>
    <t>Ending RHBFS net OPEB liability</t>
  </si>
  <si>
    <t>Total RHBF OPEB expense reported for fiscal year</t>
  </si>
  <si>
    <t>OPEB expense</t>
  </si>
  <si>
    <t>Net OPEB liability</t>
  </si>
  <si>
    <t>True up OPEB expense</t>
  </si>
  <si>
    <t>Share of collective OPEB expense</t>
  </si>
  <si>
    <t>Measurement date 6/30/2017</t>
  </si>
  <si>
    <t>This template provides the note disclosures required by GASB 75, paragraphs 96h(1) thru (5), 96i(1), and 80i(2).</t>
  </si>
  <si>
    <t>Go to the JE Template tab within this workbook.  Review the resulting entries within the workbook for reasonableness.  Should you have any questions regarding the resulting entries, see the referenced GASB 68 literature.  Review the entries with applicable staff prior to posting the entries in your general ledger.</t>
  </si>
  <si>
    <t>Click on cell C17 within this tab.  Select your agency from the drop-down menu.  Agencies are listed in alphabetical order.</t>
  </si>
  <si>
    <t xml:space="preserve"> In cell C23, enter your employer contributions made for the period of July 1, 2017 through your fiscal year end.</t>
  </si>
  <si>
    <t>Recognition periods: Difference between projected and actual investment earnings - 5 years; all other deferrals - 6 years</t>
  </si>
  <si>
    <t>Net OPEB Liability BOY</t>
  </si>
  <si>
    <t>Net OPEB Liability EOY</t>
  </si>
  <si>
    <t>Proportional Share Of OPEB Expense</t>
  </si>
  <si>
    <t>Actuarially Determined Component of OPEB Expense</t>
  </si>
  <si>
    <t>Net difference between projected and actual earnings on OPEB plan investments (DO)</t>
  </si>
  <si>
    <t>Net difference between projected and actual earnings on OPEB plan investments (DI)</t>
  </si>
  <si>
    <t>Net difference between projected and actual earnings on OPEB plan investments</t>
  </si>
  <si>
    <t>* Amount reported as deferred outflows of resources related to OPEB resulting from contributions subsequent to the measurement date will be recognized as a reduction of the net OPEB liability in the next fiscal year.</t>
  </si>
  <si>
    <t>Sensitivity of the net OPEB liability to changes in the discount rate</t>
  </si>
  <si>
    <t>Note - If you are unable to see the 6 different tabs in this workbook (Info, JE Template, 2018 Summary, 2017 Allocation %, 2016 Allocation %, Contributions FY 2017, Amortization Schedule) then go to File, Options, Advanced, Display Options for this Workbook, and ensure that Show Sheet Tabs is checked.  Consult your IT specialist as needed.</t>
  </si>
  <si>
    <t xml:space="preserve">The OPEB data in this template is maintained by the Department of State Treasurer (DST). The OPEB allocation schedules for RHBF including the accompanying audit report from the Office of State Auditor will be available on DST's website.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</si>
</sst>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_);\(#,##0\);\—\—\—\ \ \ \ "/>
    <numFmt numFmtId="167" formatCode="0.00000%"/>
    <numFmt numFmtId="168" formatCode="_(* #,##0.0_);_(* \(#,##0.0\);_(* &quot;-&quot;??_);_(@_)"/>
    <numFmt numFmtId="169" formatCode="0.0000%"/>
    <numFmt numFmtId="170" formatCode="0.0000000%"/>
    <numFmt numFmtId="171" formatCode="_(* #,##0.000000_);_(* \(#,##0.000000\);_(* &quot;-&quot;??_);_(@_)"/>
    <numFmt numFmtId="172" formatCode="_(* #,##0.000000000_);_(* \(#,##0.000000000\);_(* &quot;-&quot;??_);_(@_)"/>
  </numFmts>
  <fonts count="48">
    <font>
      <sz val="11"/>
      <color theme="1"/>
      <name val="Calibri"/>
      <family val="2"/>
      <scheme val="minor"/>
    </font>
    <font>
      <sz val="11"/>
      <color theme="1"/>
      <name val="Calibri"/>
      <family val="2"/>
      <scheme val="minor"/>
    </font>
    <font>
      <b/>
      <sz val="11"/>
      <color theme="1"/>
      <name val="Calibri"/>
      <family val="2"/>
      <scheme val="minor"/>
    </font>
    <font>
      <b/>
      <sz val="11"/>
      <color rgb="FF000000"/>
      <name val="Calibri"/>
      <family val="2"/>
      <scheme val="minor"/>
    </font>
    <font>
      <sz val="9"/>
      <name val="Arial"/>
      <family val="2"/>
    </font>
    <font>
      <sz val="10"/>
      <name val="Arial"/>
      <family val="2"/>
    </font>
    <font>
      <sz val="10"/>
      <name val="Arial MT"/>
    </font>
    <font>
      <b/>
      <sz val="10"/>
      <name val="Arial"/>
      <family val="2"/>
    </font>
    <font>
      <b/>
      <sz val="10"/>
      <color indexed="10"/>
      <name val="Arial"/>
      <family val="2"/>
    </font>
    <font>
      <sz val="10"/>
      <color indexed="10"/>
      <name val="Arial"/>
      <family val="2"/>
    </font>
    <font>
      <i/>
      <sz val="10"/>
      <name val="Arial"/>
      <family val="2"/>
    </font>
    <font>
      <u/>
      <sz val="9"/>
      <name val="Arial Narrow"/>
      <family val="2"/>
    </font>
    <font>
      <sz val="9"/>
      <name val="Arial Narrow"/>
      <family val="2"/>
    </font>
    <font>
      <sz val="11"/>
      <color rgb="FFFF0000"/>
      <name val="Calibri"/>
      <family val="2"/>
      <scheme val="minor"/>
    </font>
    <font>
      <sz val="11"/>
      <color rgb="FFFA7D00"/>
      <name val="Calibri"/>
      <family val="2"/>
      <scheme val="minor"/>
    </font>
    <font>
      <sz val="10"/>
      <color rgb="FF000000"/>
      <name val="Arial"/>
      <family val="2"/>
    </font>
    <font>
      <b/>
      <sz val="10"/>
      <color rgb="FF000000"/>
      <name val="Arial"/>
      <family val="2"/>
    </font>
    <font>
      <sz val="10"/>
      <color theme="1"/>
      <name val="Arial"/>
      <family val="2"/>
    </font>
    <font>
      <b/>
      <sz val="12"/>
      <color rgb="FFFF0000"/>
      <name val="Times New Roman"/>
      <family val="1"/>
    </font>
    <font>
      <sz val="12"/>
      <name val="Times New Roman"/>
      <family val="1"/>
    </font>
    <font>
      <sz val="10"/>
      <color indexed="8"/>
      <name val="Arial"/>
      <family val="2"/>
    </font>
    <font>
      <b/>
      <sz val="16"/>
      <name val="Arial"/>
      <family val="2"/>
    </font>
    <font>
      <b/>
      <sz val="16"/>
      <name val="Times New Roman"/>
      <family val="1"/>
    </font>
    <font>
      <b/>
      <sz val="12"/>
      <name val="Times New Roman"/>
      <family val="1"/>
    </font>
    <font>
      <sz val="12"/>
      <name val="Arial"/>
      <family val="2"/>
    </font>
    <font>
      <b/>
      <sz val="12"/>
      <name val="Arial"/>
      <family val="2"/>
    </font>
    <font>
      <b/>
      <sz val="11"/>
      <name val="Arial"/>
      <family val="2"/>
    </font>
    <font>
      <b/>
      <sz val="11"/>
      <name val="Times New Roman"/>
      <family val="1"/>
    </font>
    <font>
      <sz val="10"/>
      <name val="Times New Roman"/>
      <family val="1"/>
    </font>
    <font>
      <sz val="10"/>
      <color theme="1"/>
      <name val="Times New Roman"/>
      <family val="1"/>
    </font>
    <font>
      <sz val="9"/>
      <color theme="1"/>
      <name val="Arial"/>
      <family val="2"/>
    </font>
    <font>
      <sz val="9"/>
      <name val="Times New Roman"/>
      <family val="1"/>
    </font>
    <font>
      <u/>
      <sz val="12"/>
      <name val="Times New Roman"/>
      <family val="1"/>
    </font>
    <font>
      <b/>
      <sz val="10"/>
      <color theme="1"/>
      <name val="Arial"/>
      <family val="2"/>
    </font>
    <font>
      <b/>
      <sz val="11"/>
      <color theme="1"/>
      <name val="Arial"/>
      <family val="2"/>
    </font>
    <font>
      <b/>
      <sz val="9.9499999999999993"/>
      <color indexed="8"/>
      <name val="Arial"/>
      <family val="2"/>
    </font>
    <font>
      <sz val="12"/>
      <color indexed="12"/>
      <name val="Arial"/>
      <family val="2"/>
    </font>
    <font>
      <b/>
      <sz val="9"/>
      <color indexed="8"/>
      <name val="Arial"/>
      <family val="2"/>
    </font>
    <font>
      <sz val="9"/>
      <color indexed="8"/>
      <name val="Arial"/>
      <family val="2"/>
    </font>
    <font>
      <sz val="9"/>
      <color indexed="8"/>
      <name val="Times New Roman"/>
      <family val="1"/>
    </font>
    <font>
      <b/>
      <sz val="9.85"/>
      <color indexed="8"/>
      <name val="Arial"/>
      <family val="2"/>
    </font>
    <font>
      <b/>
      <sz val="9.85"/>
      <color indexed="8"/>
      <name val="Times New Roman"/>
      <family val="1"/>
    </font>
    <font>
      <sz val="10"/>
      <color indexed="8"/>
      <name val="Times New Roman"/>
      <family val="1"/>
    </font>
    <font>
      <sz val="12"/>
      <color rgb="FFFF0000"/>
      <name val="Times New Roman"/>
      <family val="1"/>
    </font>
    <font>
      <b/>
      <sz val="18"/>
      <name val="Times New Roman"/>
      <family val="1"/>
    </font>
    <font>
      <sz val="11"/>
      <name val="Arial"/>
      <family val="2"/>
    </font>
    <font>
      <sz val="9"/>
      <color indexed="81"/>
      <name val="Tahoma"/>
      <charset val="1"/>
    </font>
    <font>
      <b/>
      <sz val="9"/>
      <color indexed="81"/>
      <name val="Tahoma"/>
      <charset val="1"/>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indexed="41"/>
        <bgColor indexed="64"/>
      </patternFill>
    </fill>
    <fill>
      <patternFill patternType="darkGrid">
        <bgColor indexed="20"/>
      </patternFill>
    </fill>
    <fill>
      <patternFill patternType="solid">
        <fgColor indexed="31"/>
        <bgColor indexed="64"/>
      </patternFill>
    </fill>
    <fill>
      <patternFill patternType="darkUp">
        <bgColor theme="2" tint="-9.9978637043366805E-2"/>
      </patternFill>
    </fill>
  </fills>
  <borders count="2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thin">
        <color auto="1"/>
      </left>
      <right style="thin">
        <color auto="1"/>
      </right>
      <top style="thin">
        <color auto="1"/>
      </top>
      <bottom style="thin">
        <color auto="1"/>
      </bottom>
      <diagonal/>
    </border>
    <border>
      <left/>
      <right/>
      <top/>
      <bottom style="double">
        <color rgb="FFFF8001"/>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style="medium">
        <color indexed="64"/>
      </bottom>
      <diagonal/>
    </border>
    <border>
      <left/>
      <right/>
      <top style="double">
        <color indexed="64"/>
      </top>
      <bottom/>
      <diagonal/>
    </border>
    <border>
      <left/>
      <right/>
      <top style="double">
        <color indexed="64"/>
      </top>
      <bottom style="double">
        <color indexed="64"/>
      </bottom>
      <diagonal/>
    </border>
    <border>
      <left/>
      <right/>
      <top/>
      <bottom style="medium">
        <color auto="1"/>
      </bottom>
      <diagonal/>
    </border>
    <border>
      <left/>
      <right style="thin">
        <color indexed="64"/>
      </right>
      <top/>
      <bottom style="medium">
        <color indexed="64"/>
      </bottom>
      <diagonal/>
    </border>
    <border>
      <left style="double">
        <color indexed="64"/>
      </left>
      <right/>
      <top style="medium">
        <color auto="1"/>
      </top>
      <bottom/>
      <diagonal/>
    </border>
    <border>
      <left/>
      <right/>
      <top style="medium">
        <color auto="1"/>
      </top>
      <bottom/>
      <diagonal/>
    </border>
    <border>
      <left/>
      <right style="thin">
        <color indexed="64"/>
      </right>
      <top style="medium">
        <color indexed="64"/>
      </top>
      <bottom/>
      <diagonal/>
    </border>
    <border>
      <left/>
      <right style="thick">
        <color indexed="64"/>
      </right>
      <top/>
      <bottom style="medium">
        <color indexed="64"/>
      </bottom>
      <diagonal/>
    </border>
    <border>
      <left/>
      <right style="thick">
        <color indexed="64"/>
      </right>
      <top/>
      <bottom/>
      <diagonal/>
    </border>
  </borders>
  <cellStyleXfs count="27">
    <xf numFmtId="0" fontId="0" fillId="0" borderId="0"/>
    <xf numFmtId="43" fontId="1" fillId="0" borderId="0" applyFont="0" applyFill="0" applyBorder="0" applyAlignment="0" applyProtection="0"/>
    <xf numFmtId="43" fontId="4" fillId="0" borderId="0" applyFont="0" applyFill="0" applyBorder="0" applyAlignment="0" applyProtection="0"/>
    <xf numFmtId="0" fontId="4" fillId="0" borderId="0"/>
    <xf numFmtId="0" fontId="5" fillId="0" borderId="0"/>
    <xf numFmtId="0" fontId="5" fillId="0" borderId="0"/>
    <xf numFmtId="37" fontId="6" fillId="0" borderId="0"/>
    <xf numFmtId="9" fontId="4"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5" fillId="0" borderId="0" applyFont="0" applyFill="0" applyBorder="0" applyAlignment="0" applyProtection="0"/>
    <xf numFmtId="0" fontId="5" fillId="0" borderId="0"/>
    <xf numFmtId="0" fontId="4" fillId="0" borderId="0"/>
    <xf numFmtId="0" fontId="5" fillId="0" borderId="0"/>
    <xf numFmtId="37" fontId="6" fillId="0" borderId="0"/>
    <xf numFmtId="0" fontId="14" fillId="0" borderId="11" applyNumberFormat="0" applyFill="0" applyAlignment="0" applyProtection="0"/>
    <xf numFmtId="43" fontId="17" fillId="0" borderId="0" applyFont="0" applyFill="0" applyBorder="0" applyAlignment="0" applyProtection="0"/>
    <xf numFmtId="0" fontId="19" fillId="0" borderId="0" applyFill="0" applyBorder="0" applyAlignment="0" applyProtection="0">
      <alignment horizontal="left"/>
    </xf>
    <xf numFmtId="0" fontId="17" fillId="0" borderId="0"/>
    <xf numFmtId="0" fontId="22" fillId="6" borderId="0" applyNumberFormat="0" applyBorder="0">
      <alignment horizontal="centerContinuous"/>
    </xf>
    <xf numFmtId="0" fontId="23" fillId="6" borderId="15" applyNumberFormat="0" applyFont="0" applyBorder="0" applyAlignment="0" applyProtection="0">
      <alignment horizontal="center"/>
    </xf>
    <xf numFmtId="0" fontId="27" fillId="6" borderId="16" applyNumberFormat="0" applyBorder="0">
      <alignment horizontal="center"/>
    </xf>
    <xf numFmtId="9" fontId="17" fillId="0" borderId="0" applyFont="0" applyFill="0" applyBorder="0" applyAlignment="0" applyProtection="0"/>
    <xf numFmtId="38" fontId="36" fillId="0" borderId="0" applyBorder="0">
      <alignment horizontal="right"/>
    </xf>
    <xf numFmtId="10" fontId="36" fillId="0" borderId="0" applyBorder="0">
      <alignment horizontal="right"/>
    </xf>
    <xf numFmtId="0" fontId="19" fillId="7" borderId="0" applyBorder="0"/>
    <xf numFmtId="0" fontId="19" fillId="8" borderId="17" applyNumberFormat="0" applyFont="0" applyBorder="0" applyAlignment="0" applyProtection="0">
      <alignment horizontal="centerContinuous"/>
    </xf>
  </cellStyleXfs>
  <cellXfs count="339">
    <xf numFmtId="0" fontId="0" fillId="0" borderId="0" xfId="0"/>
    <xf numFmtId="43" fontId="0" fillId="0" borderId="0" xfId="1" applyFont="1"/>
    <xf numFmtId="0" fontId="0" fillId="0" borderId="0" xfId="0" applyFill="1"/>
    <xf numFmtId="0" fontId="0" fillId="0" borderId="0" xfId="0" applyFill="1" applyAlignment="1">
      <alignment horizontal="right"/>
    </xf>
    <xf numFmtId="164" fontId="0" fillId="0" borderId="0" xfId="1" applyNumberFormat="1" applyFont="1" applyFill="1"/>
    <xf numFmtId="0" fontId="2" fillId="0" borderId="1" xfId="0" applyFont="1" applyBorder="1" applyAlignment="1">
      <alignment horizontal="centerContinuous"/>
    </xf>
    <xf numFmtId="0" fontId="3" fillId="0" borderId="0" xfId="0" applyFont="1" applyFill="1" applyBorder="1" applyAlignment="1">
      <alignment horizontal="center" wrapText="1"/>
    </xf>
    <xf numFmtId="164" fontId="0" fillId="0" borderId="0" xfId="1" applyNumberFormat="1" applyFont="1"/>
    <xf numFmtId="0" fontId="0" fillId="0" borderId="0" xfId="0" applyAlignment="1">
      <alignment horizontal="right"/>
    </xf>
    <xf numFmtId="0" fontId="0" fillId="0" borderId="0" xfId="0" applyFill="1" applyAlignment="1"/>
    <xf numFmtId="0" fontId="7" fillId="2" borderId="0" xfId="4" quotePrefix="1" applyFont="1" applyFill="1"/>
    <xf numFmtId="0" fontId="5" fillId="2" borderId="0" xfId="4" applyFill="1"/>
    <xf numFmtId="0" fontId="5" fillId="0" borderId="0" xfId="4" applyFont="1"/>
    <xf numFmtId="0" fontId="5" fillId="0" borderId="0" xfId="4"/>
    <xf numFmtId="0" fontId="7" fillId="2" borderId="0" xfId="4" applyFont="1" applyFill="1"/>
    <xf numFmtId="0" fontId="7" fillId="2" borderId="0" xfId="4" applyFont="1" applyFill="1" applyAlignment="1">
      <alignment horizontal="left"/>
    </xf>
    <xf numFmtId="0" fontId="5" fillId="2" borderId="10" xfId="4" applyFont="1" applyFill="1" applyBorder="1" applyAlignment="1" applyProtection="1">
      <alignment horizontal="center"/>
      <protection locked="0"/>
    </xf>
    <xf numFmtId="0" fontId="8" fillId="2" borderId="0" xfId="4" applyFont="1" applyFill="1" applyAlignment="1" applyProtection="1">
      <alignment horizontal="left" indent="1"/>
    </xf>
    <xf numFmtId="0" fontId="5" fillId="2" borderId="0" xfId="4" applyFill="1" applyBorder="1"/>
    <xf numFmtId="0" fontId="8" fillId="2" borderId="0" xfId="4" applyFont="1" applyFill="1" applyAlignment="1" applyProtection="1">
      <alignment horizontal="left" indent="3"/>
    </xf>
    <xf numFmtId="0" fontId="9" fillId="2" borderId="0" xfId="4" applyFont="1" applyFill="1" applyAlignment="1" applyProtection="1">
      <alignment horizontal="left" indent="4"/>
    </xf>
    <xf numFmtId="0" fontId="5" fillId="0" borderId="0" xfId="4" applyFont="1" applyAlignment="1">
      <alignment horizontal="center"/>
    </xf>
    <xf numFmtId="0" fontId="0" fillId="0" borderId="0" xfId="0" applyFill="1" applyBorder="1"/>
    <xf numFmtId="0" fontId="12" fillId="2" borderId="0" xfId="0" applyFont="1" applyFill="1" applyAlignment="1" applyProtection="1">
      <alignment horizontal="center"/>
    </xf>
    <xf numFmtId="166" fontId="12" fillId="2" borderId="0" xfId="0" applyNumberFormat="1" applyFont="1" applyFill="1" applyProtection="1"/>
    <xf numFmtId="0" fontId="0" fillId="2" borderId="0" xfId="0" applyFill="1"/>
    <xf numFmtId="0" fontId="12" fillId="2" borderId="0" xfId="0" applyFont="1" applyFill="1" applyAlignment="1">
      <alignment horizontal="center" vertical="top"/>
    </xf>
    <xf numFmtId="0" fontId="12" fillId="2" borderId="0" xfId="0" applyFont="1" applyFill="1"/>
    <xf numFmtId="0" fontId="12" fillId="2" borderId="0" xfId="0" applyNumberFormat="1" applyFont="1" applyFill="1" applyAlignment="1" applyProtection="1">
      <alignment horizontal="left" vertical="top"/>
    </xf>
    <xf numFmtId="0" fontId="12" fillId="2" borderId="0" xfId="0" applyFont="1" applyFill="1" applyAlignment="1">
      <alignment vertical="top"/>
    </xf>
    <xf numFmtId="49" fontId="12" fillId="2" borderId="0" xfId="0" quotePrefix="1" applyNumberFormat="1" applyFont="1" applyFill="1" applyAlignment="1" applyProtection="1">
      <alignment horizontal="center" vertical="top"/>
    </xf>
    <xf numFmtId="49" fontId="12" fillId="2" borderId="0" xfId="0" quotePrefix="1" applyNumberFormat="1" applyFont="1" applyFill="1" applyAlignment="1">
      <alignment horizontal="center" vertical="top"/>
    </xf>
    <xf numFmtId="164" fontId="0" fillId="0" borderId="0" xfId="0" applyNumberFormat="1" applyFill="1"/>
    <xf numFmtId="43" fontId="0" fillId="0" borderId="0" xfId="0" applyNumberFormat="1" applyFill="1"/>
    <xf numFmtId="167" fontId="0" fillId="0" borderId="0" xfId="9" applyNumberFormat="1" applyFont="1"/>
    <xf numFmtId="0" fontId="0" fillId="0" borderId="0" xfId="0" applyBorder="1"/>
    <xf numFmtId="0" fontId="0" fillId="0" borderId="0" xfId="0" applyFill="1" applyAlignment="1">
      <alignment horizontal="right" wrapText="1"/>
    </xf>
    <xf numFmtId="0" fontId="5" fillId="0" borderId="0" xfId="4"/>
    <xf numFmtId="0" fontId="2" fillId="0" borderId="0" xfId="0" applyFont="1" applyAlignment="1">
      <alignment horizontal="right"/>
    </xf>
    <xf numFmtId="14" fontId="5" fillId="2" borderId="0" xfId="4" applyNumberFormat="1" applyFill="1" applyBorder="1" applyAlignment="1">
      <alignment horizontal="left"/>
    </xf>
    <xf numFmtId="14" fontId="5" fillId="0" borderId="0" xfId="4" applyNumberFormat="1"/>
    <xf numFmtId="0" fontId="5" fillId="0" borderId="0" xfId="4" applyAlignment="1">
      <alignment horizontal="right"/>
    </xf>
    <xf numFmtId="165" fontId="5" fillId="0" borderId="10" xfId="8" applyNumberFormat="1" applyFont="1" applyBorder="1"/>
    <xf numFmtId="0" fontId="5" fillId="0" borderId="0" xfId="4"/>
    <xf numFmtId="0" fontId="5" fillId="2" borderId="0" xfId="4" applyFont="1" applyFill="1"/>
    <xf numFmtId="0" fontId="5" fillId="2" borderId="0" xfId="4" quotePrefix="1" applyFont="1" applyFill="1"/>
    <xf numFmtId="0" fontId="5" fillId="0" borderId="0" xfId="4"/>
    <xf numFmtId="165" fontId="5" fillId="0" borderId="0" xfId="8" applyNumberFormat="1" applyFont="1" applyBorder="1"/>
    <xf numFmtId="0" fontId="5" fillId="2" borderId="0" xfId="4" applyFill="1" applyAlignment="1">
      <alignment wrapText="1"/>
    </xf>
    <xf numFmtId="0" fontId="12" fillId="2" borderId="0" xfId="0" applyNumberFormat="1" applyFont="1" applyFill="1" applyAlignment="1" applyProtection="1">
      <alignment horizontal="left" vertical="top" wrapText="1"/>
    </xf>
    <xf numFmtId="0" fontId="0" fillId="2" borderId="0" xfId="0" applyFill="1" applyAlignment="1">
      <alignment vertical="top" wrapText="1"/>
    </xf>
    <xf numFmtId="0" fontId="0" fillId="2" borderId="0" xfId="0" applyFill="1" applyAlignment="1">
      <alignment vertical="top"/>
    </xf>
    <xf numFmtId="0" fontId="0" fillId="2" borderId="0" xfId="0" applyFill="1" applyAlignment="1">
      <alignment vertical="center"/>
    </xf>
    <xf numFmtId="0" fontId="0" fillId="0" borderId="0" xfId="0" applyFill="1" applyBorder="1" applyAlignment="1">
      <alignment horizontal="right"/>
    </xf>
    <xf numFmtId="0" fontId="14" fillId="0" borderId="0" xfId="15" applyBorder="1"/>
    <xf numFmtId="0" fontId="0" fillId="0" borderId="0" xfId="0" applyFill="1" applyAlignment="1">
      <alignment horizontal="center"/>
    </xf>
    <xf numFmtId="0" fontId="0" fillId="0" borderId="0" xfId="0" applyAlignment="1">
      <alignment wrapText="1"/>
    </xf>
    <xf numFmtId="43" fontId="0" fillId="0" borderId="0" xfId="1" applyFont="1"/>
    <xf numFmtId="0" fontId="0" fillId="0" borderId="0" xfId="0" applyAlignment="1">
      <alignment wrapText="1"/>
    </xf>
    <xf numFmtId="0" fontId="0" fillId="0" borderId="0" xfId="0" applyAlignment="1">
      <alignment vertical="top"/>
    </xf>
    <xf numFmtId="0" fontId="0" fillId="0" borderId="0" xfId="0"/>
    <xf numFmtId="0" fontId="0" fillId="0" borderId="0" xfId="0" applyAlignment="1">
      <alignment wrapText="1"/>
    </xf>
    <xf numFmtId="43" fontId="0" fillId="0" borderId="0" xfId="1" applyFont="1"/>
    <xf numFmtId="0" fontId="0" fillId="0" borderId="0" xfId="0" applyFill="1"/>
    <xf numFmtId="0" fontId="0" fillId="0" borderId="0" xfId="0" applyAlignment="1">
      <alignment vertical="top"/>
    </xf>
    <xf numFmtId="0" fontId="5" fillId="0" borderId="0" xfId="4"/>
    <xf numFmtId="0" fontId="0" fillId="0" borderId="0" xfId="0" applyFill="1" applyAlignment="1">
      <alignment horizontal="center"/>
    </xf>
    <xf numFmtId="165" fontId="0" fillId="0" borderId="0" xfId="0" applyNumberFormat="1"/>
    <xf numFmtId="0" fontId="0" fillId="0" borderId="5" xfId="0" applyFill="1" applyBorder="1" applyAlignment="1">
      <alignment vertical="top"/>
    </xf>
    <xf numFmtId="0" fontId="0" fillId="0" borderId="0" xfId="0" applyFill="1" applyBorder="1" applyAlignment="1">
      <alignment wrapText="1"/>
    </xf>
    <xf numFmtId="43" fontId="0" fillId="0" borderId="0" xfId="1" applyFont="1" applyFill="1" applyBorder="1"/>
    <xf numFmtId="43" fontId="0" fillId="0" borderId="6" xfId="1" applyFont="1" applyFill="1" applyBorder="1"/>
    <xf numFmtId="0" fontId="0" fillId="0" borderId="0" xfId="0" applyFill="1"/>
    <xf numFmtId="0" fontId="13" fillId="0" borderId="0" xfId="0" applyFont="1"/>
    <xf numFmtId="0" fontId="5" fillId="0" borderId="0" xfId="4" applyFill="1"/>
    <xf numFmtId="0" fontId="5" fillId="0" borderId="0" xfId="4" applyFont="1" applyFill="1"/>
    <xf numFmtId="0" fontId="7" fillId="0" borderId="0" xfId="4" applyFont="1" applyFill="1"/>
    <xf numFmtId="0" fontId="5" fillId="2" borderId="1" xfId="4" applyFill="1" applyBorder="1" applyAlignment="1">
      <alignment horizontal="right"/>
    </xf>
    <xf numFmtId="168" fontId="18" fillId="0" borderId="0" xfId="16" applyNumberFormat="1" applyFont="1" applyFill="1" applyBorder="1" applyAlignment="1">
      <alignment horizontal="fill"/>
    </xf>
    <xf numFmtId="0" fontId="18" fillId="0" borderId="0" xfId="17" applyFont="1" applyFill="1" applyBorder="1" applyAlignment="1">
      <alignment horizontal="fill"/>
    </xf>
    <xf numFmtId="0" fontId="19" fillId="0" borderId="0" xfId="17" applyFill="1" applyBorder="1" applyAlignment="1"/>
    <xf numFmtId="0" fontId="20" fillId="0" borderId="0" xfId="18" applyNumberFormat="1" applyFont="1" applyFill="1" applyBorder="1" applyAlignment="1" applyProtection="1"/>
    <xf numFmtId="168" fontId="21" fillId="0" borderId="0" xfId="16" applyNumberFormat="1" applyFont="1" applyFill="1" applyBorder="1" applyAlignment="1">
      <alignment horizontal="centerContinuous"/>
    </xf>
    <xf numFmtId="0" fontId="21" fillId="0" borderId="0" xfId="19" applyFont="1" applyFill="1" applyBorder="1">
      <alignment horizontal="centerContinuous"/>
    </xf>
    <xf numFmtId="168" fontId="17" fillId="0" borderId="0" xfId="16" applyNumberFormat="1" applyFont="1" applyFill="1" applyBorder="1" applyAlignment="1"/>
    <xf numFmtId="0" fontId="17" fillId="0" borderId="0" xfId="20" applyFont="1" applyFill="1" applyBorder="1" applyAlignment="1"/>
    <xf numFmtId="0" fontId="24" fillId="0" borderId="0" xfId="20" applyFont="1" applyFill="1" applyBorder="1" applyAlignment="1"/>
    <xf numFmtId="0" fontId="25" fillId="0" borderId="0" xfId="20" applyFont="1" applyFill="1" applyBorder="1" applyAlignment="1">
      <alignment horizontal="center"/>
    </xf>
    <xf numFmtId="0" fontId="24" fillId="0" borderId="0" xfId="20" applyFont="1" applyFill="1" applyBorder="1" applyAlignment="1">
      <alignment horizontal="centerContinuous"/>
    </xf>
    <xf numFmtId="0" fontId="25" fillId="0" borderId="0" xfId="20" applyFont="1" applyFill="1" applyBorder="1" applyAlignment="1">
      <alignment horizontal="centerContinuous"/>
    </xf>
    <xf numFmtId="168" fontId="26" fillId="0" borderId="0" xfId="16" applyNumberFormat="1" applyFont="1" applyFill="1" applyBorder="1" applyAlignment="1">
      <alignment horizontal="center" wrapText="1"/>
    </xf>
    <xf numFmtId="0" fontId="26" fillId="0" borderId="0" xfId="21" applyFont="1" applyFill="1" applyBorder="1">
      <alignment horizontal="center"/>
    </xf>
    <xf numFmtId="169" fontId="26" fillId="0" borderId="0" xfId="21" applyNumberFormat="1" applyFont="1" applyFill="1" applyBorder="1" applyAlignment="1">
      <alignment horizontal="center" wrapText="1"/>
    </xf>
    <xf numFmtId="0" fontId="26" fillId="0" borderId="0" xfId="21" applyFont="1" applyFill="1" applyBorder="1" applyAlignment="1">
      <alignment horizontal="center" wrapText="1"/>
    </xf>
    <xf numFmtId="168" fontId="26" fillId="0" borderId="0" xfId="16" applyNumberFormat="1" applyFont="1" applyFill="1" applyBorder="1" applyAlignment="1">
      <alignment horizontal="center"/>
    </xf>
    <xf numFmtId="0" fontId="28" fillId="0" borderId="0" xfId="16" applyNumberFormat="1" applyFont="1" applyFill="1" applyBorder="1" applyAlignment="1"/>
    <xf numFmtId="38" fontId="28" fillId="0" borderId="0" xfId="17" applyNumberFormat="1" applyFont="1" applyFill="1" applyBorder="1" applyAlignment="1">
      <alignment wrapText="1"/>
    </xf>
    <xf numFmtId="41" fontId="29" fillId="0" borderId="0" xfId="17" applyNumberFormat="1" applyFont="1" applyFill="1" applyBorder="1" applyAlignment="1"/>
    <xf numFmtId="37" fontId="29" fillId="0" borderId="0" xfId="17" applyNumberFormat="1" applyFont="1" applyFill="1" applyBorder="1" applyAlignment="1"/>
    <xf numFmtId="37" fontId="19" fillId="0" borderId="0" xfId="17" applyNumberFormat="1" applyFill="1" applyBorder="1" applyAlignment="1"/>
    <xf numFmtId="41" fontId="29" fillId="0" borderId="1" xfId="17" applyNumberFormat="1" applyFont="1" applyFill="1" applyBorder="1" applyAlignment="1"/>
    <xf numFmtId="168" fontId="28" fillId="0" borderId="0" xfId="16" applyNumberFormat="1" applyFont="1" applyFill="1" applyBorder="1"/>
    <xf numFmtId="0" fontId="28" fillId="0" borderId="0" xfId="18" applyFont="1" applyFill="1" applyBorder="1"/>
    <xf numFmtId="41" fontId="29" fillId="0" borderId="0" xfId="18" applyNumberFormat="1" applyFont="1" applyFill="1" applyBorder="1"/>
    <xf numFmtId="168" fontId="30" fillId="0" borderId="0" xfId="16" applyNumberFormat="1" applyFont="1" applyFill="1" applyBorder="1"/>
    <xf numFmtId="0" fontId="30" fillId="0" borderId="0" xfId="18" applyFont="1" applyFill="1" applyBorder="1"/>
    <xf numFmtId="0" fontId="31" fillId="0" borderId="0" xfId="17" applyFont="1" applyFill="1" applyBorder="1" applyAlignment="1"/>
    <xf numFmtId="0" fontId="17" fillId="0" borderId="0" xfId="18" applyFill="1" applyBorder="1"/>
    <xf numFmtId="41" fontId="31" fillId="0" borderId="0" xfId="17" applyNumberFormat="1" applyFont="1" applyFill="1" applyBorder="1" applyAlignment="1"/>
    <xf numFmtId="168" fontId="0" fillId="0" borderId="0" xfId="16" applyNumberFormat="1" applyFont="1" applyFill="1" applyBorder="1"/>
    <xf numFmtId="38" fontId="19" fillId="0" borderId="0" xfId="17" applyNumberFormat="1" applyFill="1" applyBorder="1" applyAlignment="1"/>
    <xf numFmtId="38" fontId="32" fillId="0" borderId="0" xfId="17" applyNumberFormat="1" applyFont="1" applyFill="1" applyBorder="1" applyAlignment="1"/>
    <xf numFmtId="38" fontId="28" fillId="0" borderId="0" xfId="17" applyNumberFormat="1" applyFont="1" applyFill="1" applyBorder="1" applyAlignment="1">
      <alignment horizontal="right" wrapText="1"/>
    </xf>
    <xf numFmtId="0" fontId="22" fillId="0" borderId="0" xfId="19" applyFill="1" applyBorder="1" applyAlignment="1">
      <alignment horizontal="center"/>
    </xf>
    <xf numFmtId="0" fontId="21" fillId="0" borderId="0" xfId="19" applyFont="1" applyFill="1" applyBorder="1" applyAlignment="1">
      <alignment horizontal="center"/>
    </xf>
    <xf numFmtId="0" fontId="34" fillId="0" borderId="0" xfId="20" applyFont="1" applyFill="1" applyBorder="1" applyAlignment="1">
      <alignment horizontal="center"/>
    </xf>
    <xf numFmtId="38" fontId="29" fillId="0" borderId="0" xfId="17" applyNumberFormat="1" applyFont="1" applyBorder="1" applyAlignment="1"/>
    <xf numFmtId="167" fontId="29" fillId="0" borderId="0" xfId="22" applyNumberFormat="1" applyFont="1" applyBorder="1" applyAlignment="1"/>
    <xf numFmtId="0" fontId="19" fillId="0" borderId="0" xfId="17" applyBorder="1" applyAlignment="1"/>
    <xf numFmtId="38" fontId="29" fillId="0" borderId="1" xfId="17" applyNumberFormat="1" applyFont="1" applyBorder="1" applyAlignment="1"/>
    <xf numFmtId="167" fontId="29" fillId="0" borderId="1" xfId="22" applyNumberFormat="1" applyFont="1" applyBorder="1" applyAlignment="1"/>
    <xf numFmtId="38" fontId="29" fillId="0" borderId="0" xfId="18" applyNumberFormat="1" applyFont="1" applyBorder="1"/>
    <xf numFmtId="167" fontId="29" fillId="0" borderId="0" xfId="18" applyNumberFormat="1" applyFont="1" applyBorder="1"/>
    <xf numFmtId="0" fontId="30" fillId="0" borderId="0" xfId="18" applyFont="1" applyBorder="1"/>
    <xf numFmtId="170" fontId="30" fillId="0" borderId="0" xfId="18" applyNumberFormat="1" applyFont="1" applyBorder="1"/>
    <xf numFmtId="0" fontId="17" fillId="0" borderId="0" xfId="18" applyBorder="1"/>
    <xf numFmtId="167" fontId="18" fillId="0" borderId="0" xfId="17" applyNumberFormat="1" applyFont="1" applyFill="1" applyBorder="1" applyAlignment="1">
      <alignment horizontal="fill"/>
    </xf>
    <xf numFmtId="167" fontId="17" fillId="0" borderId="0" xfId="18" applyNumberFormat="1" applyFill="1" applyBorder="1"/>
    <xf numFmtId="168" fontId="33" fillId="0" borderId="0" xfId="16" quotePrefix="1" applyNumberFormat="1" applyFont="1" applyFill="1" applyBorder="1"/>
    <xf numFmtId="0" fontId="33" fillId="0" borderId="0" xfId="18" applyFont="1" applyFill="1" applyBorder="1"/>
    <xf numFmtId="168" fontId="22" fillId="0" borderId="0" xfId="16" applyNumberFormat="1" applyFont="1" applyFill="1" applyBorder="1" applyAlignment="1">
      <alignment horizontal="centerContinuous"/>
    </xf>
    <xf numFmtId="0" fontId="22" fillId="0" borderId="0" xfId="19" applyFill="1" applyBorder="1">
      <alignment horizontal="centerContinuous"/>
    </xf>
    <xf numFmtId="167" fontId="22" fillId="0" borderId="0" xfId="19" applyNumberFormat="1" applyFill="1" applyBorder="1">
      <alignment horizontal="centerContinuous"/>
    </xf>
    <xf numFmtId="167" fontId="26" fillId="0" borderId="0" xfId="21" applyNumberFormat="1" applyFont="1" applyFill="1" applyBorder="1" applyAlignment="1">
      <alignment horizontal="center" wrapText="1"/>
    </xf>
    <xf numFmtId="0" fontId="35" fillId="0" borderId="0" xfId="18" applyFont="1" applyFill="1" applyBorder="1" applyAlignment="1">
      <alignment horizontal="center" wrapText="1"/>
    </xf>
    <xf numFmtId="0" fontId="25" fillId="0" borderId="0" xfId="20" applyFont="1" applyFill="1" applyBorder="1" applyAlignment="1">
      <alignment wrapText="1"/>
    </xf>
    <xf numFmtId="37" fontId="29" fillId="0" borderId="0" xfId="17" applyNumberFormat="1" applyFont="1" applyBorder="1" applyAlignment="1"/>
    <xf numFmtId="164" fontId="29" fillId="0" borderId="0" xfId="18" applyNumberFormat="1" applyFont="1" applyFill="1" applyBorder="1" applyAlignment="1" applyProtection="1"/>
    <xf numFmtId="169" fontId="29" fillId="0" borderId="0" xfId="22" applyNumberFormat="1" applyFont="1" applyFill="1" applyBorder="1" applyAlignment="1" applyProtection="1"/>
    <xf numFmtId="170" fontId="29" fillId="0" borderId="0" xfId="22" applyNumberFormat="1" applyFont="1" applyBorder="1" applyAlignment="1"/>
    <xf numFmtId="38" fontId="29" fillId="0" borderId="0" xfId="23" applyFont="1" applyBorder="1">
      <alignment horizontal="right"/>
    </xf>
    <xf numFmtId="10" fontId="29" fillId="0" borderId="0" xfId="24" applyFont="1" applyBorder="1">
      <alignment horizontal="right"/>
    </xf>
    <xf numFmtId="37" fontId="19" fillId="0" borderId="0" xfId="17" applyNumberFormat="1" applyBorder="1" applyAlignment="1"/>
    <xf numFmtId="37" fontId="29" fillId="0" borderId="0" xfId="18" applyNumberFormat="1" applyFont="1" applyBorder="1"/>
    <xf numFmtId="169" fontId="29" fillId="0" borderId="0" xfId="18" applyNumberFormat="1" applyFont="1" applyFill="1" applyBorder="1" applyAlignment="1" applyProtection="1"/>
    <xf numFmtId="170" fontId="29" fillId="0" borderId="0" xfId="17" applyNumberFormat="1" applyFont="1" applyBorder="1" applyAlignment="1"/>
    <xf numFmtId="10" fontId="29" fillId="0" borderId="0" xfId="17" applyNumberFormat="1" applyFont="1" applyBorder="1" applyAlignment="1"/>
    <xf numFmtId="167" fontId="30" fillId="0" borderId="0" xfId="18" applyNumberFormat="1" applyFont="1" applyBorder="1"/>
    <xf numFmtId="0" fontId="31" fillId="0" borderId="0" xfId="17" applyFont="1" applyBorder="1" applyAlignment="1"/>
    <xf numFmtId="38" fontId="31" fillId="0" borderId="0" xfId="17" applyNumberFormat="1" applyFont="1" applyFill="1" applyBorder="1" applyAlignment="1"/>
    <xf numFmtId="4" fontId="37" fillId="0" borderId="0" xfId="18" applyNumberFormat="1" applyFont="1" applyBorder="1" applyAlignment="1">
      <alignment horizontal="right" vertical="center"/>
    </xf>
    <xf numFmtId="0" fontId="38" fillId="0" borderId="0" xfId="18" applyNumberFormat="1" applyFont="1" applyFill="1" applyBorder="1" applyAlignment="1" applyProtection="1"/>
    <xf numFmtId="0" fontId="39" fillId="0" borderId="0" xfId="18" applyNumberFormat="1" applyFont="1" applyFill="1" applyBorder="1" applyAlignment="1" applyProtection="1"/>
    <xf numFmtId="167" fontId="17" fillId="0" borderId="0" xfId="18" applyNumberFormat="1" applyBorder="1"/>
    <xf numFmtId="4" fontId="40" fillId="0" borderId="0" xfId="18" applyNumberFormat="1" applyFont="1" applyBorder="1" applyAlignment="1">
      <alignment horizontal="right" vertical="center"/>
    </xf>
    <xf numFmtId="4" fontId="41" fillId="0" borderId="0" xfId="18" applyNumberFormat="1" applyFont="1" applyBorder="1" applyAlignment="1">
      <alignment horizontal="right" vertical="center"/>
    </xf>
    <xf numFmtId="164" fontId="20" fillId="0" borderId="0" xfId="18" applyNumberFormat="1" applyFont="1" applyFill="1" applyBorder="1" applyAlignment="1" applyProtection="1"/>
    <xf numFmtId="169" fontId="42" fillId="0" borderId="0" xfId="18" applyNumberFormat="1" applyFont="1" applyFill="1" applyBorder="1" applyAlignment="1" applyProtection="1"/>
    <xf numFmtId="0" fontId="42" fillId="0" borderId="0" xfId="18" applyNumberFormat="1" applyFont="1" applyFill="1" applyBorder="1" applyAlignment="1" applyProtection="1"/>
    <xf numFmtId="0" fontId="19" fillId="7" borderId="0" xfId="25" applyBorder="1"/>
    <xf numFmtId="0" fontId="19" fillId="7" borderId="0" xfId="25" applyFont="1" applyBorder="1"/>
    <xf numFmtId="38" fontId="19" fillId="0" borderId="0" xfId="17" applyNumberFormat="1" applyBorder="1" applyAlignment="1"/>
    <xf numFmtId="38" fontId="32" fillId="0" borderId="0" xfId="17" applyNumberFormat="1" applyFont="1" applyBorder="1" applyAlignment="1"/>
    <xf numFmtId="6" fontId="19" fillId="0" borderId="0" xfId="17" applyNumberFormat="1" applyBorder="1" applyAlignment="1"/>
    <xf numFmtId="0" fontId="43" fillId="0" borderId="0" xfId="26" applyFont="1" applyFill="1" applyBorder="1" applyAlignment="1">
      <alignment horizontal="left"/>
    </xf>
    <xf numFmtId="0" fontId="44" fillId="0" borderId="0" xfId="26" applyFont="1" applyFill="1" applyBorder="1">
      <alignment horizontal="centerContinuous"/>
    </xf>
    <xf numFmtId="0" fontId="3" fillId="3" borderId="0" xfId="0" applyFont="1" applyFill="1" applyBorder="1" applyAlignment="1">
      <alignment horizontal="center" wrapText="1"/>
    </xf>
    <xf numFmtId="164" fontId="0" fillId="3" borderId="0" xfId="1" applyNumberFormat="1" applyFont="1" applyFill="1"/>
    <xf numFmtId="0" fontId="0" fillId="3" borderId="0" xfId="0" applyFill="1"/>
    <xf numFmtId="0" fontId="0" fillId="4" borderId="5" xfId="0" applyFill="1" applyBorder="1" applyAlignment="1"/>
    <xf numFmtId="0" fontId="0" fillId="4" borderId="0" xfId="0" applyFill="1" applyBorder="1" applyAlignment="1">
      <alignment wrapText="1"/>
    </xf>
    <xf numFmtId="0" fontId="0" fillId="4" borderId="0" xfId="0" quotePrefix="1" applyFill="1" applyBorder="1" applyAlignment="1">
      <alignment wrapText="1"/>
    </xf>
    <xf numFmtId="0" fontId="0" fillId="4" borderId="0" xfId="0" applyFill="1" applyBorder="1"/>
    <xf numFmtId="0" fontId="0" fillId="4" borderId="7" xfId="0" applyFill="1" applyBorder="1" applyAlignment="1"/>
    <xf numFmtId="0" fontId="0" fillId="4" borderId="1" xfId="0" applyFill="1" applyBorder="1"/>
    <xf numFmtId="0" fontId="2" fillId="5" borderId="2" xfId="0" applyFont="1" applyFill="1" applyBorder="1" applyAlignment="1">
      <alignment vertical="top"/>
    </xf>
    <xf numFmtId="0" fontId="2" fillId="5" borderId="3" xfId="0" applyFont="1" applyFill="1" applyBorder="1" applyAlignment="1">
      <alignment wrapText="1"/>
    </xf>
    <xf numFmtId="0" fontId="2" fillId="5" borderId="3" xfId="0" applyFont="1" applyFill="1" applyBorder="1" applyAlignment="1">
      <alignment horizontal="right" wrapText="1"/>
    </xf>
    <xf numFmtId="43" fontId="2" fillId="5" borderId="4" xfId="1" applyFont="1" applyFill="1" applyBorder="1" applyAlignment="1">
      <alignment horizontal="right"/>
    </xf>
    <xf numFmtId="0" fontId="0" fillId="5" borderId="5" xfId="0" applyFill="1" applyBorder="1" applyAlignment="1"/>
    <xf numFmtId="0" fontId="0" fillId="5" borderId="0" xfId="0" applyFill="1" applyBorder="1" applyAlignment="1">
      <alignment wrapText="1"/>
    </xf>
    <xf numFmtId="0" fontId="0" fillId="5" borderId="0" xfId="0" applyFill="1"/>
    <xf numFmtId="41" fontId="0" fillId="5" borderId="0" xfId="0" applyNumberFormat="1" applyFill="1" applyBorder="1" applyAlignment="1">
      <alignment wrapText="1"/>
    </xf>
    <xf numFmtId="41" fontId="0" fillId="5" borderId="6" xfId="1" applyNumberFormat="1" applyFont="1" applyFill="1" applyBorder="1"/>
    <xf numFmtId="0" fontId="0" fillId="5" borderId="0" xfId="0" applyFill="1" applyBorder="1" applyAlignment="1"/>
    <xf numFmtId="0" fontId="0" fillId="5" borderId="0" xfId="0" quotePrefix="1" applyFill="1" applyBorder="1" applyAlignment="1">
      <alignment wrapText="1"/>
    </xf>
    <xf numFmtId="41" fontId="0" fillId="5" borderId="0" xfId="0" quotePrefix="1" applyNumberFormat="1" applyFill="1" applyBorder="1" applyAlignment="1">
      <alignment wrapText="1"/>
    </xf>
    <xf numFmtId="164" fontId="0" fillId="5" borderId="6" xfId="1" applyNumberFormat="1" applyFont="1" applyFill="1" applyBorder="1" applyAlignment="1">
      <alignment horizontal="right"/>
    </xf>
    <xf numFmtId="0" fontId="0" fillId="5" borderId="0" xfId="0" applyFill="1" applyBorder="1"/>
    <xf numFmtId="41" fontId="0" fillId="5" borderId="0" xfId="0" applyNumberFormat="1" applyFill="1" applyBorder="1"/>
    <xf numFmtId="41" fontId="0" fillId="5" borderId="1" xfId="0" applyNumberFormat="1" applyFill="1" applyBorder="1" applyAlignment="1">
      <alignment wrapText="1"/>
    </xf>
    <xf numFmtId="41" fontId="0" fillId="5" borderId="8" xfId="1" applyNumberFormat="1" applyFont="1" applyFill="1" applyBorder="1"/>
    <xf numFmtId="0" fontId="0" fillId="5" borderId="7" xfId="0" applyFill="1" applyBorder="1" applyAlignment="1"/>
    <xf numFmtId="0" fontId="0" fillId="5" borderId="1" xfId="0" applyFill="1" applyBorder="1"/>
    <xf numFmtId="41" fontId="0" fillId="5" borderId="1" xfId="0" applyNumberFormat="1" applyFill="1" applyBorder="1"/>
    <xf numFmtId="165" fontId="0" fillId="5" borderId="1" xfId="8" applyNumberFormat="1" applyFont="1" applyFill="1" applyBorder="1" applyAlignment="1">
      <alignment wrapText="1"/>
    </xf>
    <xf numFmtId="165" fontId="0" fillId="5" borderId="8" xfId="8" applyNumberFormat="1" applyFont="1" applyFill="1" applyBorder="1" applyAlignment="1">
      <alignment wrapText="1"/>
    </xf>
    <xf numFmtId="41" fontId="0" fillId="5" borderId="0" xfId="8" applyNumberFormat="1" applyFont="1" applyFill="1" applyBorder="1"/>
    <xf numFmtId="164" fontId="0" fillId="5" borderId="0" xfId="1" applyNumberFormat="1" applyFont="1" applyFill="1" applyBorder="1"/>
    <xf numFmtId="0" fontId="0" fillId="4" borderId="2" xfId="0" applyFill="1" applyBorder="1" applyAlignment="1">
      <alignment vertical="top"/>
    </xf>
    <xf numFmtId="0" fontId="0" fillId="4" borderId="3" xfId="0" applyFill="1" applyBorder="1" applyAlignment="1">
      <alignment wrapText="1"/>
    </xf>
    <xf numFmtId="43" fontId="0" fillId="4" borderId="3" xfId="1" applyFont="1" applyFill="1" applyBorder="1"/>
    <xf numFmtId="43" fontId="0" fillId="4" borderId="4" xfId="1" applyFont="1" applyFill="1" applyBorder="1"/>
    <xf numFmtId="42" fontId="0" fillId="4" borderId="0" xfId="1" applyNumberFormat="1" applyFont="1" applyFill="1" applyBorder="1"/>
    <xf numFmtId="43" fontId="0" fillId="4" borderId="6" xfId="1" applyFont="1" applyFill="1" applyBorder="1"/>
    <xf numFmtId="0" fontId="0" fillId="4" borderId="5" xfId="0" applyFill="1" applyBorder="1" applyAlignment="1">
      <alignment vertical="top"/>
    </xf>
    <xf numFmtId="164" fontId="0" fillId="4" borderId="0" xfId="1" applyNumberFormat="1" applyFont="1" applyFill="1" applyBorder="1"/>
    <xf numFmtId="0" fontId="0" fillId="4" borderId="7" xfId="0" applyFill="1" applyBorder="1" applyAlignment="1">
      <alignment vertical="top"/>
    </xf>
    <xf numFmtId="0" fontId="0" fillId="4" borderId="1" xfId="0" applyFill="1" applyBorder="1" applyAlignment="1">
      <alignment wrapText="1"/>
    </xf>
    <xf numFmtId="41" fontId="0" fillId="4" borderId="1" xfId="1" applyNumberFormat="1" applyFont="1" applyFill="1" applyBorder="1"/>
    <xf numFmtId="43" fontId="0" fillId="4" borderId="8" xfId="1" applyFont="1" applyFill="1" applyBorder="1"/>
    <xf numFmtId="43" fontId="2" fillId="4" borderId="1" xfId="1" applyFont="1" applyFill="1" applyBorder="1" applyAlignment="1">
      <alignment horizontal="center" wrapText="1"/>
    </xf>
    <xf numFmtId="43" fontId="2" fillId="4" borderId="8" xfId="1" applyFont="1" applyFill="1" applyBorder="1" applyAlignment="1">
      <alignment horizontal="center" wrapText="1"/>
    </xf>
    <xf numFmtId="0" fontId="0" fillId="4" borderId="5" xfId="0" applyFill="1" applyBorder="1"/>
    <xf numFmtId="43" fontId="0" fillId="9" borderId="6" xfId="1" applyFont="1" applyFill="1" applyBorder="1"/>
    <xf numFmtId="165" fontId="0" fillId="4" borderId="9" xfId="8" applyNumberFormat="1" applyFont="1" applyFill="1" applyBorder="1"/>
    <xf numFmtId="165" fontId="0" fillId="4" borderId="12" xfId="8" applyNumberFormat="1" applyFont="1" applyFill="1" applyBorder="1"/>
    <xf numFmtId="43" fontId="0" fillId="4" borderId="0" xfId="1" applyFont="1" applyFill="1" applyBorder="1"/>
    <xf numFmtId="0" fontId="0" fillId="4" borderId="7" xfId="0" applyFill="1" applyBorder="1"/>
    <xf numFmtId="43" fontId="0" fillId="4" borderId="1" xfId="1" applyFont="1" applyFill="1" applyBorder="1"/>
    <xf numFmtId="164" fontId="0" fillId="5" borderId="6" xfId="1" applyNumberFormat="1" applyFont="1" applyFill="1" applyBorder="1"/>
    <xf numFmtId="0" fontId="0" fillId="5" borderId="5" xfId="0" applyFill="1" applyBorder="1"/>
    <xf numFmtId="0" fontId="0" fillId="5" borderId="7" xfId="0" applyFill="1" applyBorder="1"/>
    <xf numFmtId="0" fontId="0" fillId="5" borderId="2" xfId="0" applyFill="1" applyBorder="1"/>
    <xf numFmtId="0" fontId="0" fillId="5" borderId="3" xfId="0" applyFill="1" applyBorder="1"/>
    <xf numFmtId="0" fontId="2" fillId="5" borderId="0" xfId="0" applyFont="1" applyFill="1" applyBorder="1"/>
    <xf numFmtId="0" fontId="0" fillId="5" borderId="0" xfId="0" applyFill="1" applyBorder="1" applyAlignment="1">
      <alignment horizontal="left"/>
    </xf>
    <xf numFmtId="0" fontId="0" fillId="5" borderId="8" xfId="0" applyFill="1" applyBorder="1"/>
    <xf numFmtId="0" fontId="2" fillId="5" borderId="2" xfId="0" applyFont="1" applyFill="1" applyBorder="1"/>
    <xf numFmtId="0" fontId="2" fillId="5" borderId="3" xfId="0" applyFont="1" applyFill="1" applyBorder="1"/>
    <xf numFmtId="0" fontId="2" fillId="5" borderId="13" xfId="0" applyFont="1" applyFill="1" applyBorder="1" applyAlignment="1">
      <alignment horizontal="center" wrapText="1"/>
    </xf>
    <xf numFmtId="0" fontId="2" fillId="5" borderId="14" xfId="0" applyFont="1" applyFill="1" applyBorder="1" applyAlignment="1">
      <alignment horizontal="center" wrapText="1"/>
    </xf>
    <xf numFmtId="0" fontId="2" fillId="5" borderId="5" xfId="0" applyFont="1" applyFill="1" applyBorder="1"/>
    <xf numFmtId="0" fontId="0" fillId="5" borderId="0" xfId="0" applyFont="1" applyFill="1" applyBorder="1"/>
    <xf numFmtId="164" fontId="0" fillId="5" borderId="0" xfId="0" applyNumberFormat="1" applyFont="1" applyFill="1" applyBorder="1" applyAlignment="1">
      <alignment horizontal="center" wrapText="1"/>
    </xf>
    <xf numFmtId="0" fontId="2" fillId="5" borderId="0" xfId="0" applyFont="1" applyFill="1" applyBorder="1" applyAlignment="1">
      <alignment horizontal="center" wrapText="1"/>
    </xf>
    <xf numFmtId="0" fontId="2" fillId="5" borderId="6" xfId="0" applyFont="1" applyFill="1" applyBorder="1" applyAlignment="1">
      <alignment horizontal="center" wrapText="1"/>
    </xf>
    <xf numFmtId="164" fontId="2" fillId="5" borderId="0" xfId="0" applyNumberFormat="1" applyFont="1" applyFill="1" applyBorder="1"/>
    <xf numFmtId="164" fontId="2" fillId="5" borderId="6" xfId="0" applyNumberFormat="1" applyFont="1" applyFill="1" applyBorder="1"/>
    <xf numFmtId="41" fontId="0" fillId="4" borderId="1" xfId="8" applyNumberFormat="1" applyFont="1" applyFill="1" applyBorder="1"/>
    <xf numFmtId="164" fontId="0" fillId="0" borderId="0" xfId="0" applyNumberFormat="1"/>
    <xf numFmtId="171" fontId="0" fillId="0" borderId="0" xfId="0" applyNumberFormat="1"/>
    <xf numFmtId="172" fontId="0" fillId="0" borderId="0" xfId="0" applyNumberFormat="1" applyFill="1"/>
    <xf numFmtId="0" fontId="28" fillId="3" borderId="0" xfId="16" applyNumberFormat="1" applyFont="1" applyFill="1" applyBorder="1" applyAlignment="1"/>
    <xf numFmtId="38" fontId="28" fillId="3" borderId="0" xfId="17" applyNumberFormat="1" applyFont="1" applyFill="1" applyBorder="1" applyAlignment="1">
      <alignment wrapText="1"/>
    </xf>
    <xf numFmtId="41" fontId="29" fillId="3" borderId="0" xfId="17" applyNumberFormat="1" applyFont="1" applyFill="1" applyBorder="1" applyAlignment="1"/>
    <xf numFmtId="0" fontId="19" fillId="0" borderId="0" xfId="17" applyFill="1" applyAlignment="1"/>
    <xf numFmtId="0" fontId="19" fillId="0" borderId="6" xfId="17" applyFill="1" applyBorder="1" applyAlignment="1"/>
    <xf numFmtId="168" fontId="0" fillId="0" borderId="0" xfId="16" applyNumberFormat="1" applyFont="1" applyFill="1"/>
    <xf numFmtId="0" fontId="17" fillId="0" borderId="0" xfId="18" applyFill="1"/>
    <xf numFmtId="0" fontId="22" fillId="0" borderId="6" xfId="19" applyFill="1" applyBorder="1">
      <alignment horizontal="centerContinuous"/>
    </xf>
    <xf numFmtId="0" fontId="21" fillId="0" borderId="0" xfId="19" applyFont="1" applyFill="1" applyBorder="1" applyAlignment="1">
      <alignment horizontal="centerContinuous"/>
    </xf>
    <xf numFmtId="0" fontId="21" fillId="0" borderId="6" xfId="19" applyFont="1" applyFill="1" applyBorder="1" applyAlignment="1">
      <alignment horizontal="centerContinuous"/>
    </xf>
    <xf numFmtId="0" fontId="21" fillId="0" borderId="18" xfId="19" applyFont="1" applyFill="1" applyBorder="1">
      <alignment horizontal="centerContinuous"/>
    </xf>
    <xf numFmtId="0" fontId="21" fillId="0" borderId="19" xfId="19" applyFont="1" applyFill="1" applyBorder="1">
      <alignment horizontal="centerContinuous"/>
    </xf>
    <xf numFmtId="0" fontId="25" fillId="0" borderId="20" xfId="20" applyFont="1" applyFill="1" applyBorder="1" applyAlignment="1">
      <alignment horizontal="centerContinuous"/>
    </xf>
    <xf numFmtId="0" fontId="25" fillId="0" borderId="21" xfId="20" applyFont="1" applyFill="1" applyBorder="1" applyAlignment="1">
      <alignment horizontal="centerContinuous"/>
    </xf>
    <xf numFmtId="0" fontId="24" fillId="0" borderId="21" xfId="20" applyFont="1" applyFill="1" applyBorder="1" applyAlignment="1">
      <alignment horizontal="centerContinuous"/>
    </xf>
    <xf numFmtId="0" fontId="24" fillId="0" borderId="22" xfId="20" applyFont="1" applyFill="1" applyBorder="1" applyAlignment="1">
      <alignment horizontal="centerContinuous"/>
    </xf>
    <xf numFmtId="168" fontId="26" fillId="0" borderId="18" xfId="16" applyNumberFormat="1" applyFont="1" applyFill="1" applyBorder="1" applyAlignment="1">
      <alignment horizontal="center"/>
    </xf>
    <xf numFmtId="0" fontId="26" fillId="0" borderId="18" xfId="21" applyFont="1" applyFill="1" applyBorder="1">
      <alignment horizontal="center"/>
    </xf>
    <xf numFmtId="0" fontId="26" fillId="0" borderId="18" xfId="21" applyFont="1" applyFill="1" applyBorder="1" applyAlignment="1">
      <alignment horizontal="center" wrapText="1"/>
    </xf>
    <xf numFmtId="0" fontId="26" fillId="0" borderId="19" xfId="21" applyFont="1" applyFill="1" applyBorder="1" applyAlignment="1">
      <alignment horizontal="center" wrapText="1"/>
    </xf>
    <xf numFmtId="168" fontId="26" fillId="0" borderId="23" xfId="16" applyNumberFormat="1" applyFont="1" applyFill="1" applyBorder="1" applyAlignment="1">
      <alignment horizontal="center"/>
    </xf>
    <xf numFmtId="168" fontId="26" fillId="0" borderId="19" xfId="16" applyNumberFormat="1" applyFont="1" applyFill="1" applyBorder="1" applyAlignment="1">
      <alignment horizontal="center"/>
    </xf>
    <xf numFmtId="0" fontId="19" fillId="0" borderId="18" xfId="17" applyFill="1" applyBorder="1" applyAlignment="1"/>
    <xf numFmtId="38" fontId="28" fillId="0" borderId="24" xfId="17" applyNumberFormat="1" applyFont="1" applyFill="1" applyBorder="1" applyAlignment="1">
      <alignment wrapText="1"/>
    </xf>
    <xf numFmtId="41" fontId="29" fillId="0" borderId="0" xfId="17" applyNumberFormat="1" applyFont="1" applyBorder="1" applyAlignment="1"/>
    <xf numFmtId="41" fontId="29" fillId="0" borderId="6" xfId="17" applyNumberFormat="1" applyFont="1" applyBorder="1" applyAlignment="1"/>
    <xf numFmtId="37" fontId="19" fillId="0" borderId="0" xfId="17" applyNumberFormat="1" applyAlignment="1"/>
    <xf numFmtId="0" fontId="19" fillId="0" borderId="0" xfId="17" applyAlignment="1"/>
    <xf numFmtId="41" fontId="29" fillId="0" borderId="18" xfId="17" applyNumberFormat="1" applyFont="1" applyBorder="1" applyAlignment="1"/>
    <xf numFmtId="41" fontId="29" fillId="0" borderId="19" xfId="17" applyNumberFormat="1" applyFont="1" applyBorder="1" applyAlignment="1"/>
    <xf numFmtId="168" fontId="28" fillId="0" borderId="0" xfId="16" applyNumberFormat="1" applyFont="1" applyFill="1"/>
    <xf numFmtId="0" fontId="28" fillId="0" borderId="0" xfId="18" applyFont="1" applyFill="1"/>
    <xf numFmtId="168" fontId="30" fillId="0" borderId="0" xfId="16" applyNumberFormat="1" applyFont="1" applyFill="1"/>
    <xf numFmtId="0" fontId="30" fillId="0" borderId="0" xfId="18" applyFont="1" applyFill="1"/>
    <xf numFmtId="0" fontId="31" fillId="0" borderId="0" xfId="17" applyFont="1" applyAlignment="1"/>
    <xf numFmtId="0" fontId="31" fillId="0" borderId="6" xfId="17" applyFont="1" applyBorder="1" applyAlignment="1"/>
    <xf numFmtId="41" fontId="31" fillId="0" borderId="0" xfId="17" applyNumberFormat="1" applyFont="1" applyBorder="1" applyAlignment="1"/>
    <xf numFmtId="41" fontId="31" fillId="0" borderId="0" xfId="17" applyNumberFormat="1" applyFont="1" applyAlignment="1"/>
    <xf numFmtId="0" fontId="19" fillId="0" borderId="6" xfId="17" applyBorder="1" applyAlignment="1"/>
    <xf numFmtId="41" fontId="19" fillId="0" borderId="0" xfId="17" applyNumberFormat="1" applyBorder="1" applyAlignment="1"/>
    <xf numFmtId="41" fontId="19" fillId="0" borderId="0" xfId="17" applyNumberFormat="1" applyAlignment="1"/>
    <xf numFmtId="165" fontId="0" fillId="0" borderId="0" xfId="0" applyNumberFormat="1" applyFill="1"/>
    <xf numFmtId="0" fontId="5" fillId="5" borderId="5" xfId="4" applyFill="1" applyBorder="1"/>
    <xf numFmtId="0" fontId="5" fillId="5" borderId="0" xfId="4" applyFill="1" applyBorder="1"/>
    <xf numFmtId="0" fontId="5" fillId="5" borderId="6" xfId="4" applyFill="1" applyBorder="1"/>
    <xf numFmtId="168" fontId="28" fillId="0" borderId="0" xfId="16" applyNumberFormat="1" applyFont="1" applyFill="1" applyBorder="1" applyAlignment="1">
      <alignment horizontal="left"/>
    </xf>
    <xf numFmtId="168" fontId="26" fillId="0" borderId="6" xfId="16" applyNumberFormat="1" applyFont="1" applyFill="1" applyBorder="1" applyAlignment="1">
      <alignment horizontal="center"/>
    </xf>
    <xf numFmtId="38" fontId="28" fillId="0" borderId="21" xfId="17" applyNumberFormat="1" applyFont="1" applyFill="1" applyBorder="1" applyAlignment="1">
      <alignment horizontal="right" wrapText="1"/>
    </xf>
    <xf numFmtId="168" fontId="45" fillId="0" borderId="0" xfId="16" applyNumberFormat="1" applyFont="1" applyFill="1" applyBorder="1" applyAlignment="1">
      <alignment horizontal="center"/>
    </xf>
    <xf numFmtId="42" fontId="0" fillId="5" borderId="0" xfId="8" applyNumberFormat="1" applyFont="1" applyFill="1" applyBorder="1"/>
    <xf numFmtId="42" fontId="0" fillId="5" borderId="9" xfId="0" applyNumberFormat="1" applyFill="1" applyBorder="1"/>
    <xf numFmtId="0" fontId="5" fillId="0" borderId="0" xfId="4"/>
    <xf numFmtId="0" fontId="5" fillId="0" borderId="0" xfId="4" applyFont="1" applyFill="1" applyAlignment="1">
      <alignment vertical="top"/>
    </xf>
    <xf numFmtId="0" fontId="15" fillId="5" borderId="5" xfId="0" applyFont="1" applyFill="1" applyBorder="1" applyAlignment="1">
      <alignment vertical="top" wrapText="1"/>
    </xf>
    <xf numFmtId="0" fontId="0" fillId="5" borderId="0" xfId="0" applyFill="1" applyBorder="1" applyAlignment="1">
      <alignment vertical="top" wrapText="1"/>
    </xf>
    <xf numFmtId="0" fontId="0" fillId="5" borderId="6" xfId="0" applyFill="1" applyBorder="1" applyAlignment="1">
      <alignment vertical="top" wrapText="1"/>
    </xf>
    <xf numFmtId="41" fontId="0" fillId="4" borderId="0" xfId="1" applyNumberFormat="1" applyFont="1" applyFill="1" applyBorder="1"/>
    <xf numFmtId="41" fontId="0" fillId="4" borderId="6" xfId="1" applyNumberFormat="1" applyFont="1" applyFill="1" applyBorder="1"/>
    <xf numFmtId="0" fontId="5" fillId="2" borderId="0" xfId="4" applyFont="1" applyFill="1" applyAlignment="1">
      <alignment vertical="top" wrapText="1"/>
    </xf>
    <xf numFmtId="0" fontId="0" fillId="0" borderId="0" xfId="0" applyFont="1" applyAlignment="1">
      <alignment vertical="top" wrapText="1"/>
    </xf>
    <xf numFmtId="0" fontId="10" fillId="2" borderId="0" xfId="4" applyFont="1" applyFill="1" applyAlignment="1">
      <alignment horizontal="left"/>
    </xf>
    <xf numFmtId="0" fontId="5" fillId="0" borderId="0" xfId="4"/>
    <xf numFmtId="0" fontId="15" fillId="5" borderId="2" xfId="0" applyFont="1" applyFill="1" applyBorder="1" applyAlignment="1">
      <alignment vertical="top" wrapText="1"/>
    </xf>
    <xf numFmtId="0" fontId="0" fillId="5" borderId="3" xfId="0" applyFill="1" applyBorder="1" applyAlignment="1">
      <alignment vertical="top" wrapText="1"/>
    </xf>
    <xf numFmtId="0" fontId="0" fillId="5" borderId="4" xfId="0" applyFill="1" applyBorder="1" applyAlignment="1">
      <alignment vertical="top" wrapText="1"/>
    </xf>
    <xf numFmtId="0" fontId="15" fillId="5" borderId="5" xfId="0" applyFont="1" applyFill="1" applyBorder="1" applyAlignment="1">
      <alignment vertical="top" wrapText="1"/>
    </xf>
    <xf numFmtId="0" fontId="0" fillId="5" borderId="0" xfId="0" applyFill="1" applyBorder="1" applyAlignment="1">
      <alignment vertical="top" wrapText="1"/>
    </xf>
    <xf numFmtId="0" fontId="0" fillId="5" borderId="6" xfId="0" applyFill="1" applyBorder="1" applyAlignment="1">
      <alignment vertical="top" wrapText="1"/>
    </xf>
    <xf numFmtId="0" fontId="15" fillId="5" borderId="7" xfId="0" applyFont="1" applyFill="1" applyBorder="1" applyAlignment="1">
      <alignment vertical="top" wrapText="1"/>
    </xf>
    <xf numFmtId="0" fontId="0" fillId="5" borderId="1" xfId="0" applyFill="1" applyBorder="1" applyAlignment="1">
      <alignment vertical="top" wrapText="1"/>
    </xf>
    <xf numFmtId="0" fontId="0" fillId="5" borderId="8" xfId="0" applyFill="1" applyBorder="1" applyAlignment="1">
      <alignment vertical="top" wrapText="1"/>
    </xf>
    <xf numFmtId="0" fontId="5" fillId="0" borderId="0" xfId="4" applyFont="1" applyFill="1" applyAlignment="1">
      <alignment vertical="top" wrapText="1"/>
    </xf>
    <xf numFmtId="0" fontId="0" fillId="0" borderId="0" xfId="0" applyAlignment="1">
      <alignment vertical="top" wrapText="1"/>
    </xf>
    <xf numFmtId="0" fontId="5" fillId="2" borderId="0" xfId="4" applyFill="1" applyAlignment="1">
      <alignment vertical="top" wrapText="1"/>
    </xf>
    <xf numFmtId="0" fontId="0" fillId="0" borderId="6" xfId="0" applyBorder="1" applyAlignment="1">
      <alignment vertical="top" wrapText="1"/>
    </xf>
    <xf numFmtId="0" fontId="12" fillId="2" borderId="0" xfId="0" applyNumberFormat="1" applyFont="1" applyFill="1" applyAlignment="1" applyProtection="1">
      <alignment horizontal="left" vertical="top" wrapText="1"/>
    </xf>
    <xf numFmtId="0" fontId="0" fillId="0" borderId="0" xfId="0" applyFill="1" applyAlignment="1">
      <alignment horizontal="center"/>
    </xf>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0" fontId="0" fillId="0" borderId="4" xfId="0" applyFill="1" applyBorder="1" applyAlignment="1">
      <alignment horizontal="left" vertical="top" wrapText="1"/>
    </xf>
    <xf numFmtId="0" fontId="0" fillId="0" borderId="5" xfId="0" applyFill="1" applyBorder="1" applyAlignment="1">
      <alignment horizontal="left" vertical="top" wrapText="1"/>
    </xf>
    <xf numFmtId="0" fontId="0" fillId="0" borderId="0" xfId="0" applyFill="1" applyBorder="1" applyAlignment="1">
      <alignment horizontal="left" vertical="top" wrapText="1"/>
    </xf>
    <xf numFmtId="0" fontId="0" fillId="0" borderId="6" xfId="0" applyFill="1" applyBorder="1" applyAlignment="1">
      <alignment horizontal="left" vertical="top" wrapText="1"/>
    </xf>
    <xf numFmtId="0" fontId="0" fillId="0" borderId="7" xfId="0" applyFill="1" applyBorder="1" applyAlignment="1">
      <alignment horizontal="left" vertical="top" wrapText="1"/>
    </xf>
    <xf numFmtId="0" fontId="0" fillId="0" borderId="1" xfId="0" applyFill="1" applyBorder="1" applyAlignment="1">
      <alignment horizontal="left" vertical="top" wrapText="1"/>
    </xf>
    <xf numFmtId="0" fontId="0" fillId="0" borderId="8" xfId="0" applyFill="1" applyBorder="1" applyAlignment="1">
      <alignment horizontal="left" vertical="top" wrapText="1"/>
    </xf>
    <xf numFmtId="0" fontId="11" fillId="2" borderId="0" xfId="0" applyNumberFormat="1" applyFont="1" applyFill="1" applyAlignment="1" applyProtection="1">
      <alignment horizontal="left" vertical="center"/>
    </xf>
    <xf numFmtId="0" fontId="0" fillId="2" borderId="0" xfId="0" applyFill="1" applyAlignment="1">
      <alignment vertical="center"/>
    </xf>
    <xf numFmtId="0" fontId="12" fillId="2" borderId="0" xfId="0" applyFont="1" applyFill="1" applyAlignment="1">
      <alignment vertical="top" wrapText="1"/>
    </xf>
    <xf numFmtId="0" fontId="25" fillId="0" borderId="0" xfId="20" applyFont="1" applyFill="1" applyBorder="1" applyAlignment="1">
      <alignment horizontal="center"/>
    </xf>
    <xf numFmtId="168" fontId="19" fillId="0" borderId="0" xfId="16" applyNumberFormat="1" applyFont="1" applyFill="1" applyBorder="1" applyAlignment="1">
      <alignment horizontal="left" vertical="top" wrapText="1"/>
    </xf>
    <xf numFmtId="168" fontId="33" fillId="0" borderId="0" xfId="16" applyNumberFormat="1" applyFont="1" applyFill="1" applyBorder="1"/>
    <xf numFmtId="168" fontId="22" fillId="0" borderId="0" xfId="16" quotePrefix="1" applyNumberFormat="1" applyFont="1" applyFill="1" applyBorder="1" applyAlignment="1">
      <alignment horizontal="center"/>
    </xf>
    <xf numFmtId="168" fontId="22" fillId="0" borderId="0" xfId="16" applyNumberFormat="1" applyFont="1" applyFill="1" applyBorder="1" applyAlignment="1">
      <alignment horizontal="center"/>
    </xf>
    <xf numFmtId="0" fontId="22" fillId="0" borderId="0" xfId="19" applyFont="1" applyFill="1" applyBorder="1" applyAlignment="1">
      <alignment horizontal="center"/>
    </xf>
    <xf numFmtId="168" fontId="33" fillId="0" borderId="0" xfId="16" quotePrefix="1" applyNumberFormat="1" applyFont="1" applyFill="1" applyBorder="1" applyAlignment="1">
      <alignment horizontal="center"/>
    </xf>
  </cellXfs>
  <cellStyles count="27">
    <cellStyle name="BigBorder" xfId="25"/>
    <cellStyle name="BigTitle" xfId="19"/>
    <cellStyle name="Blue%2" xfId="24"/>
    <cellStyle name="BlueInt" xfId="23"/>
    <cellStyle name="columnheader1" xfId="21"/>
    <cellStyle name="Comma" xfId="1" builtinId="3"/>
    <cellStyle name="Comma 2" xfId="2"/>
    <cellStyle name="Comma 3" xfId="16"/>
    <cellStyle name="Currency" xfId="8" builtinId="4"/>
    <cellStyle name="Currency 2" xfId="10"/>
    <cellStyle name="Linked Cell" xfId="15" builtinId="24"/>
    <cellStyle name="Normal" xfId="0" builtinId="0"/>
    <cellStyle name="Normal 2" xfId="3"/>
    <cellStyle name="Normal 2 2" xfId="11"/>
    <cellStyle name="Normal 2 3" xfId="17"/>
    <cellStyle name="Normal 3" xfId="4"/>
    <cellStyle name="Normal 3 2" xfId="5"/>
    <cellStyle name="Normal 3 3" xfId="12"/>
    <cellStyle name="Normal 4" xfId="6"/>
    <cellStyle name="Normal 4 2" xfId="13"/>
    <cellStyle name="Normal 4 3" xfId="14"/>
    <cellStyle name="Normal 5" xfId="18"/>
    <cellStyle name="pageheader" xfId="26"/>
    <cellStyle name="Percent" xfId="9" builtinId="5"/>
    <cellStyle name="Percent 2" xfId="7"/>
    <cellStyle name="Percent 3" xfId="22"/>
    <cellStyle name="sectionhead" xfId="20"/>
  </cellStyles>
  <dxfs count="8">
    <dxf>
      <font>
        <b/>
        <i val="0"/>
        <strike val="0"/>
        <color rgb="FFFF0000"/>
      </font>
    </dxf>
    <dxf>
      <font>
        <b/>
        <i val="0"/>
        <strike val="0"/>
        <color rgb="FFFF0000"/>
      </font>
    </dxf>
    <dxf>
      <fill>
        <patternFill>
          <bgColor theme="2" tint="-9.9948118533890809E-2"/>
        </patternFill>
      </fill>
    </dxf>
    <dxf>
      <fill>
        <patternFill>
          <bgColor theme="2" tint="-9.9948118533890809E-2"/>
        </patternFill>
      </fill>
    </dxf>
    <dxf>
      <fill>
        <patternFill>
          <bgColor theme="2" tint="-0.24994659260841701"/>
        </patternFill>
      </fill>
    </dxf>
    <dxf>
      <fill>
        <patternFill>
          <bgColor theme="2" tint="-0.24994659260841701"/>
        </patternFill>
      </fill>
    </dxf>
    <dxf>
      <fill>
        <patternFill>
          <bgColor theme="2" tint="-9.9948118533890809E-2"/>
        </patternFill>
      </fill>
    </dxf>
    <dxf>
      <fill>
        <patternFill>
          <bgColor theme="2" tint="-9.9948118533890809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xdr:colOff>
      <xdr:row>51</xdr:row>
      <xdr:rowOff>190500</xdr:rowOff>
    </xdr:from>
    <xdr:to>
      <xdr:col>7</xdr:col>
      <xdr:colOff>0</xdr:colOff>
      <xdr:row>51</xdr:row>
      <xdr:rowOff>285750</xdr:rowOff>
    </xdr:to>
    <xdr:cxnSp macro="">
      <xdr:nvCxnSpPr>
        <xdr:cNvPr id="2" name="Straight Arrow Connector 1"/>
        <xdr:cNvCxnSpPr/>
      </xdr:nvCxnSpPr>
      <xdr:spPr>
        <a:xfrm flipH="1">
          <a:off x="10077451" y="12725400"/>
          <a:ext cx="1343024" cy="952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SHPNC\Health\val2016\gasb75\GASB6768-2017DAB.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PlanInfo"/>
      <sheetName val="QuickChecks"/>
      <sheetName val="TOL"/>
      <sheetName val="ExhibitsGASB74"/>
      <sheetName val="Import"/>
      <sheetName val="BM_GASB"/>
      <sheetName val="BM_GASBExhibits"/>
      <sheetName val="BM_Adjust"/>
      <sheetName val="TPL_Adjust"/>
      <sheetName val="ExhibitsDeferredAmounts"/>
      <sheetName val="ReviewGASB7475"/>
      <sheetName val="ExhibitsGASB75"/>
      <sheetName val="Adjust"/>
      <sheetName val="Buffer"/>
      <sheetName val="Template"/>
      <sheetName val="FullPlan"/>
      <sheetName val="ER_Input"/>
      <sheetName val="ER_Allocation"/>
      <sheetName val="ER_ChangeProportion"/>
      <sheetName val="ER_ShareContributions"/>
      <sheetName val="ER_AllocationofChanges"/>
      <sheetName val="ER_Schedule1"/>
      <sheetName val="ER_Schedule2"/>
      <sheetName val="ER_NPLExpense"/>
      <sheetName val="ER_DATA"/>
      <sheetName val="DeveloperInfo"/>
      <sheetName val="ER_DATADAB"/>
    </sheetNames>
    <sheetDataSet>
      <sheetData sheetId="0" refreshError="1"/>
      <sheetData sheetId="1" refreshError="1"/>
      <sheetData sheetId="2">
        <row r="22">
          <cell r="C22">
            <v>0.5</v>
          </cell>
        </row>
      </sheetData>
      <sheetData sheetId="3" refreshError="1"/>
      <sheetData sheetId="4" refreshError="1"/>
      <sheetData sheetId="5" refreshError="1"/>
      <sheetData sheetId="6" refreshError="1"/>
      <sheetData sheetId="7" refreshError="1"/>
      <sheetData sheetId="8" refreshError="1"/>
      <sheetData sheetId="9" refreshError="1"/>
      <sheetData sheetId="10">
        <row r="63">
          <cell r="E63">
            <v>0</v>
          </cell>
        </row>
      </sheetData>
      <sheetData sheetId="11">
        <row r="87">
          <cell r="G87">
            <v>0</v>
          </cell>
        </row>
      </sheetData>
      <sheetData sheetId="12">
        <row r="102">
          <cell r="G102">
            <v>0</v>
          </cell>
          <cell r="H102">
            <v>0</v>
          </cell>
        </row>
        <row r="198">
          <cell r="G198">
            <v>1</v>
          </cell>
          <cell r="H198">
            <v>1</v>
          </cell>
          <cell r="I198">
            <v>1</v>
          </cell>
          <cell r="J198">
            <v>1</v>
          </cell>
          <cell r="K198">
            <v>1</v>
          </cell>
          <cell r="L198">
            <v>1</v>
          </cell>
        </row>
        <row r="200">
          <cell r="G200">
            <v>1.0011874999999999</v>
          </cell>
          <cell r="H200">
            <v>1.0011874999999999</v>
          </cell>
          <cell r="I200">
            <v>1.0014916666666667</v>
          </cell>
          <cell r="J200">
            <v>1.0014916666666667</v>
          </cell>
          <cell r="K200">
            <v>1.0019083333333334</v>
          </cell>
          <cell r="L200">
            <v>1.0010749999999999</v>
          </cell>
        </row>
        <row r="202">
          <cell r="G202">
            <v>1</v>
          </cell>
          <cell r="H202">
            <v>1</v>
          </cell>
          <cell r="K202">
            <v>1</v>
          </cell>
          <cell r="L202">
            <v>1</v>
          </cell>
        </row>
        <row r="203">
          <cell r="G203">
            <v>0</v>
          </cell>
          <cell r="H203">
            <v>0</v>
          </cell>
          <cell r="K203">
            <v>0</v>
          </cell>
          <cell r="L203">
            <v>0</v>
          </cell>
        </row>
      </sheetData>
      <sheetData sheetId="13" refreshError="1"/>
      <sheetData sheetId="14" refreshError="1"/>
      <sheetData sheetId="15" refreshError="1"/>
      <sheetData sheetId="16">
        <row r="16">
          <cell r="B16">
            <v>10200</v>
          </cell>
          <cell r="C16" t="str">
            <v>North Carolina Education Lottery</v>
          </cell>
          <cell r="D16">
            <v>14975730.874654653</v>
          </cell>
          <cell r="E16">
            <v>14490295.222239299</v>
          </cell>
          <cell r="F16">
            <v>158330013.72638756</v>
          </cell>
          <cell r="G16">
            <v>151278761.46977487</v>
          </cell>
          <cell r="H16">
            <v>838417.64999999991</v>
          </cell>
          <cell r="I16">
            <v>841156.22</v>
          </cell>
          <cell r="J16">
            <v>2390510.6998846033</v>
          </cell>
          <cell r="K16">
            <v>2268067.4093609732</v>
          </cell>
          <cell r="L16">
            <v>838417.64999999991</v>
          </cell>
          <cell r="M16">
            <v>841156.22</v>
          </cell>
          <cell r="R16" t="str">
            <v>FALSE</v>
          </cell>
        </row>
        <row r="17">
          <cell r="B17">
            <v>10400</v>
          </cell>
          <cell r="C17" t="str">
            <v>Department Of Justice</v>
          </cell>
          <cell r="D17">
            <v>48456417.241442516</v>
          </cell>
          <cell r="E17">
            <v>49675505.990434676</v>
          </cell>
          <cell r="F17">
            <v>461834540.907691</v>
          </cell>
          <cell r="G17">
            <v>444204788.96117777</v>
          </cell>
          <cell r="H17">
            <v>2712836.9099999992</v>
          </cell>
          <cell r="I17">
            <v>2883644.55</v>
          </cell>
          <cell r="J17">
            <v>7734886.855491274</v>
          </cell>
          <cell r="K17">
            <v>7775369.2697373014</v>
          </cell>
          <cell r="L17">
            <v>2712836.9099999992</v>
          </cell>
          <cell r="M17">
            <v>2883644.55</v>
          </cell>
          <cell r="R17" t="str">
            <v>FALSE</v>
          </cell>
        </row>
        <row r="18">
          <cell r="B18">
            <v>10500</v>
          </cell>
          <cell r="C18" t="str">
            <v>State Auditor</v>
          </cell>
          <cell r="D18">
            <v>10650191.389903858</v>
          </cell>
          <cell r="E18">
            <v>10658895.868428385</v>
          </cell>
          <cell r="F18">
            <v>104202614.37525001</v>
          </cell>
          <cell r="G18">
            <v>108596288.01285191</v>
          </cell>
          <cell r="H18">
            <v>596251.93000000005</v>
          </cell>
          <cell r="I18">
            <v>618744.92000000004</v>
          </cell>
          <cell r="J18">
            <v>1700043.6697531901</v>
          </cell>
          <cell r="K18">
            <v>1668364.5135022155</v>
          </cell>
          <cell r="L18">
            <v>596251.93000000005</v>
          </cell>
          <cell r="M18">
            <v>618744.92000000004</v>
          </cell>
        </row>
        <row r="19">
          <cell r="B19">
            <v>10700</v>
          </cell>
          <cell r="C19" t="str">
            <v>Department Of Cultural Resources</v>
          </cell>
          <cell r="D19">
            <v>59688092.194989361</v>
          </cell>
          <cell r="E19">
            <v>73703706.398630381</v>
          </cell>
          <cell r="F19">
            <v>633740389.29310656</v>
          </cell>
          <cell r="G19">
            <v>632811246.22669399</v>
          </cell>
          <cell r="H19">
            <v>3341643.25</v>
          </cell>
          <cell r="I19">
            <v>4278472.5999999996</v>
          </cell>
          <cell r="J19">
            <v>9527750.2141351178</v>
          </cell>
          <cell r="K19">
            <v>11536340.141316326</v>
          </cell>
          <cell r="L19">
            <v>3341643.25</v>
          </cell>
          <cell r="M19">
            <v>4278472.5999999996</v>
          </cell>
        </row>
        <row r="20">
          <cell r="B20">
            <v>10800</v>
          </cell>
          <cell r="C20" t="str">
            <v>Administrative Office Of The Courts</v>
          </cell>
          <cell r="D20">
            <v>286711519.34386814</v>
          </cell>
          <cell r="E20">
            <v>308803068.14306355</v>
          </cell>
          <cell r="F20">
            <v>2770283572.9092622</v>
          </cell>
          <cell r="G20">
            <v>2759371409.8694439</v>
          </cell>
          <cell r="H20">
            <v>16051570.390000001</v>
          </cell>
          <cell r="I20">
            <v>17925902.649999999</v>
          </cell>
          <cell r="J20">
            <v>45766511.197904631</v>
          </cell>
          <cell r="K20">
            <v>48334845.082453884</v>
          </cell>
          <cell r="L20">
            <v>16051570.390000001</v>
          </cell>
          <cell r="M20">
            <v>17925902.649999999</v>
          </cell>
        </row>
        <row r="21">
          <cell r="B21">
            <v>10850</v>
          </cell>
          <cell r="C21" t="str">
            <v>Office Of Administrative Hearing</v>
          </cell>
          <cell r="D21">
            <v>2932282.8311099024</v>
          </cell>
          <cell r="E21">
            <v>3126395.5021694922</v>
          </cell>
          <cell r="F21">
            <v>19725979.857292328</v>
          </cell>
          <cell r="G21">
            <v>19455666.992133986</v>
          </cell>
          <cell r="H21">
            <v>164164.12</v>
          </cell>
          <cell r="I21">
            <v>181486.09000000003</v>
          </cell>
          <cell r="J21">
            <v>468067.53817401151</v>
          </cell>
          <cell r="K21">
            <v>489353.43541934754</v>
          </cell>
          <cell r="L21">
            <v>164164.12</v>
          </cell>
          <cell r="M21">
            <v>181486.09000000003</v>
          </cell>
        </row>
        <row r="22">
          <cell r="B22">
            <v>10900</v>
          </cell>
          <cell r="C22" t="str">
            <v>Department Of Administration</v>
          </cell>
          <cell r="D22">
            <v>32838686.69139161</v>
          </cell>
          <cell r="E22">
            <v>32230361.246005923</v>
          </cell>
          <cell r="F22">
            <v>266733548.8190397</v>
          </cell>
          <cell r="G22">
            <v>241548865.51702979</v>
          </cell>
          <cell r="H22">
            <v>1838476.8499999996</v>
          </cell>
          <cell r="I22">
            <v>1870960.42</v>
          </cell>
          <cell r="J22">
            <v>5241896.5433458379</v>
          </cell>
          <cell r="K22">
            <v>5044799.3510721689</v>
          </cell>
          <cell r="L22">
            <v>1838476.8499999996</v>
          </cell>
          <cell r="M22">
            <v>1870960.42</v>
          </cell>
        </row>
        <row r="23">
          <cell r="B23">
            <v>10910</v>
          </cell>
          <cell r="C23" t="str">
            <v>Office Of State Budget &amp; Management</v>
          </cell>
          <cell r="D23">
            <v>4089885.4944516718</v>
          </cell>
          <cell r="E23">
            <v>4144742.9740233603</v>
          </cell>
          <cell r="F23">
            <v>40166172.460000008</v>
          </cell>
          <cell r="G23">
            <v>39725870.880236961</v>
          </cell>
          <cell r="H23">
            <v>228972.61</v>
          </cell>
          <cell r="I23">
            <v>240600.77999999997</v>
          </cell>
          <cell r="J23">
            <v>652850.60993826203</v>
          </cell>
          <cell r="K23">
            <v>648748.44269097759</v>
          </cell>
          <cell r="L23">
            <v>228972.61</v>
          </cell>
          <cell r="M23">
            <v>240600.77999999997</v>
          </cell>
        </row>
        <row r="24">
          <cell r="B24">
            <v>10930</v>
          </cell>
          <cell r="C24" t="str">
            <v>Information Technology Services</v>
          </cell>
          <cell r="D24">
            <v>41708073.068568595</v>
          </cell>
          <cell r="E24">
            <v>46206051.086654365</v>
          </cell>
          <cell r="F24">
            <v>355223499.50040084</v>
          </cell>
          <cell r="G24">
            <v>374889331.17624676</v>
          </cell>
          <cell r="H24">
            <v>2335030.2499999995</v>
          </cell>
          <cell r="I24">
            <v>2682243.9900000002</v>
          </cell>
          <cell r="J24">
            <v>6657678.0643623378</v>
          </cell>
          <cell r="K24">
            <v>7232319.0782246618</v>
          </cell>
          <cell r="L24">
            <v>2335030.2499999995</v>
          </cell>
          <cell r="M24">
            <v>2682243.9900000002</v>
          </cell>
        </row>
        <row r="25">
          <cell r="B25">
            <v>10940</v>
          </cell>
          <cell r="C25" t="str">
            <v>Office Of State Controller</v>
          </cell>
          <cell r="D25">
            <v>11456263.140553921</v>
          </cell>
          <cell r="E25">
            <v>11653756.02277201</v>
          </cell>
          <cell r="F25">
            <v>97490247.369223759</v>
          </cell>
          <cell r="G25">
            <v>94706182.262014896</v>
          </cell>
          <cell r="H25">
            <v>641379.92999999993</v>
          </cell>
          <cell r="I25">
            <v>676496.18</v>
          </cell>
          <cell r="J25">
            <v>1828713.392849301</v>
          </cell>
          <cell r="K25">
            <v>1824083.2106254825</v>
          </cell>
          <cell r="L25">
            <v>641379.92999999993</v>
          </cell>
          <cell r="M25">
            <v>676496.18</v>
          </cell>
        </row>
        <row r="26">
          <cell r="B26">
            <v>10950</v>
          </cell>
          <cell r="C26" t="str">
            <v>N.C. School Of Science &amp; Mathematics</v>
          </cell>
          <cell r="D26">
            <v>12394349.681556093</v>
          </cell>
          <cell r="E26">
            <v>12682591.762005161</v>
          </cell>
          <cell r="F26">
            <v>127757506.78350005</v>
          </cell>
          <cell r="G26">
            <v>113049748.22566591</v>
          </cell>
          <cell r="H26">
            <v>693898.79</v>
          </cell>
          <cell r="I26">
            <v>736219.71</v>
          </cell>
          <cell r="J26">
            <v>1978456.0620020102</v>
          </cell>
          <cell r="K26">
            <v>1985119.8750931034</v>
          </cell>
          <cell r="L26">
            <v>693898.79</v>
          </cell>
          <cell r="M26">
            <v>736219.71</v>
          </cell>
        </row>
        <row r="27">
          <cell r="B27">
            <v>11300</v>
          </cell>
          <cell r="C27" t="str">
            <v>Environment And Natural Resources</v>
          </cell>
          <cell r="D27">
            <v>93179025.575646952</v>
          </cell>
          <cell r="E27">
            <v>81194635.437710226</v>
          </cell>
          <cell r="F27">
            <v>742415346.24827659</v>
          </cell>
          <cell r="G27">
            <v>656458329.85469723</v>
          </cell>
          <cell r="H27">
            <v>5216636.1899999995</v>
          </cell>
          <cell r="I27">
            <v>4713318.2299999995</v>
          </cell>
          <cell r="J27">
            <v>14873762.055939842</v>
          </cell>
          <cell r="K27">
            <v>12708844.342148412</v>
          </cell>
          <cell r="L27">
            <v>5216636.1899999995</v>
          </cell>
          <cell r="M27">
            <v>4713318.2299999995</v>
          </cell>
        </row>
        <row r="28">
          <cell r="B28">
            <v>11310</v>
          </cell>
          <cell r="C28" t="str">
            <v>N.C. Housing Finance Agency</v>
          </cell>
          <cell r="D28">
            <v>7870979.3122089263</v>
          </cell>
          <cell r="E28">
            <v>8658743.4512076192</v>
          </cell>
          <cell r="F28">
            <v>71497564.273457065</v>
          </cell>
          <cell r="G28">
            <v>69037817.777353898</v>
          </cell>
          <cell r="H28">
            <v>440657.49000000005</v>
          </cell>
          <cell r="I28">
            <v>502636.82000000007</v>
          </cell>
          <cell r="J28">
            <v>1256410.1493203212</v>
          </cell>
          <cell r="K28">
            <v>1355294.2522220642</v>
          </cell>
          <cell r="L28">
            <v>440657.49000000005</v>
          </cell>
          <cell r="M28">
            <v>502636.82000000007</v>
          </cell>
        </row>
        <row r="29">
          <cell r="B29">
            <v>11600</v>
          </cell>
          <cell r="C29" t="str">
            <v>Wildlife Resources Commission</v>
          </cell>
          <cell r="D29">
            <v>29330348.527560178</v>
          </cell>
          <cell r="E29">
            <v>31149712.080897264</v>
          </cell>
          <cell r="F29">
            <v>305189205.14313018</v>
          </cell>
          <cell r="G29">
            <v>298796434.34960705</v>
          </cell>
          <cell r="H29">
            <v>1642062.2200000002</v>
          </cell>
          <cell r="I29">
            <v>1808229.1400000001</v>
          </cell>
          <cell r="J29">
            <v>4681875.8011431014</v>
          </cell>
          <cell r="K29">
            <v>4875652.6832683003</v>
          </cell>
          <cell r="L29">
            <v>1642062.2200000002</v>
          </cell>
          <cell r="M29">
            <v>1808229.1400000001</v>
          </cell>
        </row>
        <row r="30">
          <cell r="B30">
            <v>11900</v>
          </cell>
          <cell r="C30" t="str">
            <v>State Board Of Elections</v>
          </cell>
          <cell r="D30">
            <v>3260834.5901388275</v>
          </cell>
          <cell r="E30">
            <v>3119302.9500287012</v>
          </cell>
          <cell r="F30">
            <v>35457958.022800013</v>
          </cell>
          <cell r="G30">
            <v>31083791.338324968</v>
          </cell>
          <cell r="H30">
            <v>182558.12</v>
          </cell>
          <cell r="I30">
            <v>181074.37</v>
          </cell>
          <cell r="J30">
            <v>520512.82461767999</v>
          </cell>
          <cell r="K30">
            <v>488243.28644632781</v>
          </cell>
          <cell r="L30">
            <v>182558.12</v>
          </cell>
          <cell r="M30">
            <v>181074.37</v>
          </cell>
        </row>
        <row r="31">
          <cell r="B31">
            <v>12100</v>
          </cell>
          <cell r="C31" t="str">
            <v>Governor's Office</v>
          </cell>
          <cell r="D31">
            <v>4139446.725301947</v>
          </cell>
          <cell r="E31">
            <v>4041501.9990039971</v>
          </cell>
          <cell r="F31">
            <v>41849957.136910535</v>
          </cell>
          <cell r="G31">
            <v>38584651.542408958</v>
          </cell>
          <cell r="H31">
            <v>231747.3</v>
          </cell>
          <cell r="I31">
            <v>234607.68</v>
          </cell>
          <cell r="J31">
            <v>660761.85337864386</v>
          </cell>
          <cell r="K31">
            <v>632588.83468018367</v>
          </cell>
          <cell r="L31">
            <v>231747.3</v>
          </cell>
          <cell r="M31">
            <v>234607.68</v>
          </cell>
        </row>
        <row r="32">
          <cell r="B32">
            <v>12150</v>
          </cell>
          <cell r="C32" t="str">
            <v>Lt. Governor's Office</v>
          </cell>
          <cell r="D32">
            <v>482209.63304405403</v>
          </cell>
          <cell r="E32">
            <v>487342.67370080575</v>
          </cell>
          <cell r="F32">
            <v>6257049.967699999</v>
          </cell>
          <cell r="G32">
            <v>5747250.1479969798</v>
          </cell>
          <cell r="H32">
            <v>26996.550000000003</v>
          </cell>
          <cell r="I32">
            <v>28290.060000000005</v>
          </cell>
          <cell r="J32">
            <v>76973.023689291018</v>
          </cell>
          <cell r="K32">
            <v>76280.435868222557</v>
          </cell>
          <cell r="L32">
            <v>26996.550000000003</v>
          </cell>
          <cell r="M32">
            <v>28290.060000000005</v>
          </cell>
        </row>
        <row r="33">
          <cell r="B33">
            <v>12160</v>
          </cell>
          <cell r="C33" t="str">
            <v>General Assembly</v>
          </cell>
          <cell r="D33">
            <v>29198582.196214709</v>
          </cell>
          <cell r="E33">
            <v>30898721.489326231</v>
          </cell>
          <cell r="F33">
            <v>274894843.96160227</v>
          </cell>
          <cell r="G33">
            <v>253684135.76642466</v>
          </cell>
          <cell r="H33">
            <v>1634685.2699999998</v>
          </cell>
          <cell r="I33">
            <v>1793659.2300000002</v>
          </cell>
          <cell r="J33">
            <v>4660842.5155156879</v>
          </cell>
          <cell r="K33">
            <v>4836366.8321474204</v>
          </cell>
          <cell r="L33">
            <v>1634685.2699999998</v>
          </cell>
          <cell r="M33">
            <v>1793659.2300000002</v>
          </cell>
        </row>
        <row r="34">
          <cell r="B34">
            <v>12220</v>
          </cell>
          <cell r="C34" t="str">
            <v>Health &amp; Human Services</v>
          </cell>
          <cell r="D34">
            <v>739808734.56060016</v>
          </cell>
          <cell r="E34">
            <v>768162877.03299952</v>
          </cell>
          <cell r="F34">
            <v>6788464923.7811136</v>
          </cell>
          <cell r="G34">
            <v>6496161497.4463596</v>
          </cell>
          <cell r="H34">
            <v>41418259.039999999</v>
          </cell>
          <cell r="I34">
            <v>44591567.810000002</v>
          </cell>
          <cell r="J34">
            <v>118092446.41463858</v>
          </cell>
          <cell r="K34">
            <v>120235313.34306827</v>
          </cell>
          <cell r="L34">
            <v>41418259.039999999</v>
          </cell>
          <cell r="M34">
            <v>44591567.810000002</v>
          </cell>
        </row>
        <row r="35">
          <cell r="B35">
            <v>12510</v>
          </cell>
          <cell r="C35" t="str">
            <v>Department Of Commerce</v>
          </cell>
          <cell r="D35">
            <v>90710903.822350562</v>
          </cell>
          <cell r="E35">
            <v>92734462.561328247</v>
          </cell>
          <cell r="F35">
            <v>760563563.3649689</v>
          </cell>
          <cell r="G35">
            <v>711960958.10496521</v>
          </cell>
          <cell r="H35">
            <v>5078458.17</v>
          </cell>
          <cell r="I35">
            <v>5383200.8799999999</v>
          </cell>
          <cell r="J35">
            <v>14479786.529185524</v>
          </cell>
          <cell r="K35">
            <v>14515095.03665242</v>
          </cell>
          <cell r="L35">
            <v>5078458.17</v>
          </cell>
          <cell r="M35">
            <v>5383200.8799999999</v>
          </cell>
        </row>
        <row r="36">
          <cell r="B36">
            <v>12600</v>
          </cell>
          <cell r="C36" t="str">
            <v>Insurance Department</v>
          </cell>
          <cell r="D36">
            <v>24576496.259212378</v>
          </cell>
          <cell r="E36">
            <v>25180424.711299349</v>
          </cell>
          <cell r="F36">
            <v>204541993.27083603</v>
          </cell>
          <cell r="G36">
            <v>195618821.8723667</v>
          </cell>
          <cell r="H36">
            <v>1375917.37</v>
          </cell>
          <cell r="I36">
            <v>1461714.2400000002</v>
          </cell>
          <cell r="J36">
            <v>3923039.0666776677</v>
          </cell>
          <cell r="K36">
            <v>3941320.7091815174</v>
          </cell>
          <cell r="L36">
            <v>1375917.37</v>
          </cell>
          <cell r="M36">
            <v>1461714.2400000002</v>
          </cell>
        </row>
        <row r="37">
          <cell r="B37">
            <v>12700</v>
          </cell>
          <cell r="C37" t="str">
            <v>Labor Department</v>
          </cell>
          <cell r="D37">
            <v>18566805.173220485</v>
          </cell>
          <cell r="E37">
            <v>19360866.299166773</v>
          </cell>
          <cell r="F37">
            <v>161789949.37498331</v>
          </cell>
          <cell r="G37">
            <v>149482887.22850388</v>
          </cell>
          <cell r="H37">
            <v>1039464.27</v>
          </cell>
          <cell r="I37">
            <v>1123891.05</v>
          </cell>
          <cell r="J37">
            <v>2963738.2509573107</v>
          </cell>
          <cell r="K37">
            <v>3030424.7909829211</v>
          </cell>
          <cell r="L37">
            <v>1039464.27</v>
          </cell>
          <cell r="M37">
            <v>1123891.05</v>
          </cell>
        </row>
        <row r="38">
          <cell r="B38">
            <v>13500</v>
          </cell>
          <cell r="C38" t="str">
            <v>Revenue Department</v>
          </cell>
          <cell r="D38">
            <v>66890494.755946077</v>
          </cell>
          <cell r="E38">
            <v>69806460.109092668</v>
          </cell>
          <cell r="F38">
            <v>602068278.6938957</v>
          </cell>
          <cell r="G38">
            <v>611760613.93434072</v>
          </cell>
          <cell r="H38">
            <v>3744870.41</v>
          </cell>
          <cell r="I38">
            <v>4052238.9099999997</v>
          </cell>
          <cell r="J38">
            <v>10677438.368319469</v>
          </cell>
          <cell r="K38">
            <v>10926330.672220949</v>
          </cell>
          <cell r="L38">
            <v>3744870.41</v>
          </cell>
          <cell r="M38">
            <v>4052238.9099999997</v>
          </cell>
        </row>
        <row r="39">
          <cell r="B39">
            <v>13700</v>
          </cell>
          <cell r="C39" t="str">
            <v>Secretary Of State</v>
          </cell>
          <cell r="D39">
            <v>8215291.8745223125</v>
          </cell>
          <cell r="E39">
            <v>8234028.9155859202</v>
          </cell>
          <cell r="F39">
            <v>72996997.871200055</v>
          </cell>
          <cell r="G39">
            <v>64846347.784430966</v>
          </cell>
          <cell r="H39">
            <v>459933.8600000001</v>
          </cell>
          <cell r="I39">
            <v>477982.3</v>
          </cell>
          <cell r="J39">
            <v>1311371.264153644</v>
          </cell>
          <cell r="K39">
            <v>1288816.5730753315</v>
          </cell>
          <cell r="L39">
            <v>459933.8600000001</v>
          </cell>
          <cell r="M39">
            <v>477982.3</v>
          </cell>
        </row>
        <row r="40">
          <cell r="B40">
            <v>14300</v>
          </cell>
          <cell r="C40" t="str">
            <v>State Treasurer</v>
          </cell>
          <cell r="D40">
            <v>22019719.941444062</v>
          </cell>
          <cell r="E40">
            <v>24252138.284615919</v>
          </cell>
          <cell r="F40">
            <v>207837874.1576499</v>
          </cell>
          <cell r="G40">
            <v>224564201.97455668</v>
          </cell>
          <cell r="H40">
            <v>1232776.0161748636</v>
          </cell>
          <cell r="I40">
            <v>1407827.56</v>
          </cell>
          <cell r="J40">
            <v>3514911.9978892696</v>
          </cell>
          <cell r="K40">
            <v>3796022.3450956354</v>
          </cell>
          <cell r="L40">
            <v>1232776.0161748636</v>
          </cell>
          <cell r="M40">
            <v>1407827.56</v>
          </cell>
        </row>
        <row r="41">
          <cell r="B41">
            <v>14300.1</v>
          </cell>
          <cell r="C41" t="str">
            <v>State Health Plan (subset of Department of Treasurer)</v>
          </cell>
          <cell r="D41">
            <v>2748644.3648243649</v>
          </cell>
          <cell r="E41">
            <v>3273071.7267948729</v>
          </cell>
          <cell r="F41">
            <v>21766640.335700005</v>
          </cell>
          <cell r="G41">
            <v>26444047.544841971</v>
          </cell>
          <cell r="H41">
            <v>153883.10382513664</v>
          </cell>
          <cell r="I41">
            <v>190000.59</v>
          </cell>
          <cell r="J41">
            <v>438754.12955040071</v>
          </cell>
          <cell r="K41">
            <v>512311.66778788896</v>
          </cell>
          <cell r="L41">
            <v>153883.10382513664</v>
          </cell>
          <cell r="M41">
            <v>190000.59</v>
          </cell>
        </row>
        <row r="42">
          <cell r="B42">
            <v>18400</v>
          </cell>
          <cell r="C42" t="str">
            <v>Department Of Agriculture</v>
          </cell>
          <cell r="D42">
            <v>86411074.754145712</v>
          </cell>
          <cell r="E42">
            <v>90169346.643171906</v>
          </cell>
          <cell r="F42">
            <v>796113367.33703518</v>
          </cell>
          <cell r="G42">
            <v>762848436.49386168</v>
          </cell>
          <cell r="H42">
            <v>4837731.8500000006</v>
          </cell>
          <cell r="I42">
            <v>5234296.8600000003</v>
          </cell>
          <cell r="J42">
            <v>13793423.540877914</v>
          </cell>
          <cell r="K42">
            <v>14113594.879065957</v>
          </cell>
          <cell r="L42">
            <v>4837731.8500000006</v>
          </cell>
          <cell r="M42">
            <v>5234296.8600000003</v>
          </cell>
        </row>
        <row r="43">
          <cell r="B43">
            <v>18600</v>
          </cell>
          <cell r="C43" t="str">
            <v>Barber Examiners, State Board Of</v>
          </cell>
          <cell r="D43">
            <v>341227.81246102566</v>
          </cell>
          <cell r="E43">
            <v>253406.45553738324</v>
          </cell>
          <cell r="F43">
            <v>3353264.1546999998</v>
          </cell>
          <cell r="G43">
            <v>2285168.7105169981</v>
          </cell>
          <cell r="H43">
            <v>19103.669999999998</v>
          </cell>
          <cell r="I43">
            <v>14710.149999999994</v>
          </cell>
          <cell r="J43">
            <v>54468.709648543896</v>
          </cell>
          <cell r="K43">
            <v>39663.989885031471</v>
          </cell>
          <cell r="L43">
            <v>19103.669999999998</v>
          </cell>
          <cell r="M43">
            <v>14710.149999999994</v>
          </cell>
        </row>
        <row r="44">
          <cell r="B44">
            <v>18690</v>
          </cell>
          <cell r="C44" t="str">
            <v>N.C. Real Estate Commission</v>
          </cell>
          <cell r="D44">
            <v>191655.31184619563</v>
          </cell>
          <cell r="E44">
            <v>60640.528378328927</v>
          </cell>
          <cell r="F44">
            <v>707488.27860000008</v>
          </cell>
          <cell r="G44">
            <v>0</v>
          </cell>
          <cell r="H44">
            <v>10729.84</v>
          </cell>
          <cell r="I44">
            <v>3520.16</v>
          </cell>
          <cell r="J44">
            <v>30593.102766920303</v>
          </cell>
          <cell r="K44">
            <v>9491.6496863521061</v>
          </cell>
          <cell r="L44">
            <v>10729.84</v>
          </cell>
          <cell r="M44">
            <v>3520.16</v>
          </cell>
        </row>
        <row r="45">
          <cell r="B45">
            <v>18740</v>
          </cell>
          <cell r="C45" t="str">
            <v>N.C. Auctioneers Licensing Board</v>
          </cell>
          <cell r="D45">
            <v>103961.96445097496</v>
          </cell>
          <cell r="E45">
            <v>130201.52764722815</v>
          </cell>
          <cell r="F45">
            <v>1012516.5645999999</v>
          </cell>
          <cell r="G45">
            <v>1057611.949054999</v>
          </cell>
          <cell r="H45">
            <v>5820.32</v>
          </cell>
          <cell r="I45">
            <v>7558.1499999999978</v>
          </cell>
          <cell r="J45">
            <v>16594.995628673081</v>
          </cell>
          <cell r="K45">
            <v>20379.560041845303</v>
          </cell>
          <cell r="L45">
            <v>5820.32</v>
          </cell>
          <cell r="M45">
            <v>7558.1499999999978</v>
          </cell>
        </row>
        <row r="46">
          <cell r="B46">
            <v>18780</v>
          </cell>
          <cell r="C46" t="str">
            <v>N.C. State Board Of Examiners Of Practicing Psychol</v>
          </cell>
          <cell r="D46">
            <v>251204.91627747446</v>
          </cell>
          <cell r="E46">
            <v>249153.37043576135</v>
          </cell>
          <cell r="F46">
            <v>2032913.4622</v>
          </cell>
          <cell r="G46">
            <v>1857368.1779549979</v>
          </cell>
          <cell r="H46">
            <v>14063.73</v>
          </cell>
          <cell r="I46">
            <v>14463.26</v>
          </cell>
          <cell r="J46">
            <v>40098.746782451555</v>
          </cell>
          <cell r="K46">
            <v>38998.283385592971</v>
          </cell>
          <cell r="L46">
            <v>14063.73</v>
          </cell>
          <cell r="M46">
            <v>14463.26</v>
          </cell>
        </row>
        <row r="47">
          <cell r="B47">
            <v>19005</v>
          </cell>
          <cell r="C47" t="str">
            <v>Community Colleges Administration</v>
          </cell>
          <cell r="D47">
            <v>12914370.095593011</v>
          </cell>
          <cell r="E47">
            <v>13678804.035307135</v>
          </cell>
          <cell r="F47">
            <v>109465670.70650002</v>
          </cell>
          <cell r="G47">
            <v>104259327.7018559</v>
          </cell>
          <cell r="H47">
            <v>723012.18</v>
          </cell>
          <cell r="I47">
            <v>794049.46000000008</v>
          </cell>
          <cell r="J47">
            <v>2061464.6559944116</v>
          </cell>
          <cell r="K47">
            <v>2141050.2102055191</v>
          </cell>
          <cell r="L47">
            <v>723012.18</v>
          </cell>
          <cell r="M47">
            <v>794049.46000000008</v>
          </cell>
        </row>
        <row r="48">
          <cell r="B48">
            <v>19100</v>
          </cell>
          <cell r="C48" t="str">
            <v>Department Of Public Safety</v>
          </cell>
          <cell r="D48">
            <v>995568662.48870981</v>
          </cell>
          <cell r="E48">
            <v>1043397285.5602933</v>
          </cell>
          <cell r="F48">
            <v>9720683817.2060966</v>
          </cell>
          <cell r="G48">
            <v>9531318506.4417439</v>
          </cell>
          <cell r="H48">
            <v>55737001.779999994</v>
          </cell>
          <cell r="I48">
            <v>60568822.319999993</v>
          </cell>
          <cell r="J48">
            <v>158918289.86970535</v>
          </cell>
          <cell r="K48">
            <v>163315884.32808292</v>
          </cell>
          <cell r="L48">
            <v>55737001.779999994</v>
          </cell>
          <cell r="M48">
            <v>60568822.319999993</v>
          </cell>
        </row>
        <row r="49">
          <cell r="B49">
            <v>20100</v>
          </cell>
          <cell r="C49" t="str">
            <v>Appalachian State University</v>
          </cell>
          <cell r="D49">
            <v>162922954.13429669</v>
          </cell>
          <cell r="E49">
            <v>172759815.36040011</v>
          </cell>
          <cell r="F49">
            <v>1839576773.3837574</v>
          </cell>
          <cell r="G49">
            <v>1511114283.480468</v>
          </cell>
          <cell r="H49">
            <v>9121256.3499999996</v>
          </cell>
          <cell r="I49">
            <v>10028642.690000001</v>
          </cell>
          <cell r="J49">
            <v>26006681.63541808</v>
          </cell>
          <cell r="K49">
            <v>27040919.515895829</v>
          </cell>
          <cell r="L49">
            <v>9121256.3499999996</v>
          </cell>
          <cell r="M49">
            <v>10028642.690000001</v>
          </cell>
        </row>
        <row r="50">
          <cell r="B50">
            <v>20200</v>
          </cell>
          <cell r="C50" t="str">
            <v>N.C. School Of The Arts</v>
          </cell>
          <cell r="D50">
            <v>23436458.450892694</v>
          </cell>
          <cell r="E50">
            <v>26914200.391340245</v>
          </cell>
          <cell r="F50">
            <v>238134398.71108416</v>
          </cell>
          <cell r="G50">
            <v>212535881.89687678</v>
          </cell>
          <cell r="H50">
            <v>1312092.25</v>
          </cell>
          <cell r="I50">
            <v>1562359.27</v>
          </cell>
          <cell r="J50">
            <v>3741059.7962252637</v>
          </cell>
          <cell r="K50">
            <v>4212696.8305602036</v>
          </cell>
          <cell r="L50">
            <v>1312092.25</v>
          </cell>
          <cell r="M50">
            <v>1562359.27</v>
          </cell>
        </row>
        <row r="51">
          <cell r="B51">
            <v>20300</v>
          </cell>
          <cell r="C51" t="str">
            <v>East Carolina University</v>
          </cell>
          <cell r="D51">
            <v>379630021.62946528</v>
          </cell>
          <cell r="E51">
            <v>399734942.86711442</v>
          </cell>
          <cell r="F51">
            <v>4450859407.7966146</v>
          </cell>
          <cell r="G51">
            <v>3565610628.898767</v>
          </cell>
          <cell r="H51">
            <v>21253621.16</v>
          </cell>
          <cell r="I51">
            <v>23204463.98</v>
          </cell>
          <cell r="J51">
            <v>60598687.055638462</v>
          </cell>
          <cell r="K51">
            <v>62567793.298524998</v>
          </cell>
          <cell r="L51">
            <v>21253621.16</v>
          </cell>
          <cell r="M51">
            <v>23204463.98</v>
          </cell>
        </row>
        <row r="52">
          <cell r="B52">
            <v>20400</v>
          </cell>
          <cell r="C52" t="str">
            <v>Elizabeth City State University</v>
          </cell>
          <cell r="D52">
            <v>21085942.115896296</v>
          </cell>
          <cell r="E52">
            <v>21089670.71549255</v>
          </cell>
          <cell r="F52">
            <v>216730966.73224127</v>
          </cell>
          <cell r="G52">
            <v>172168068.94325083</v>
          </cell>
          <cell r="H52">
            <v>1180498.3799999999</v>
          </cell>
          <cell r="I52">
            <v>1224247.5000000002</v>
          </cell>
          <cell r="J52">
            <v>3365857.1102199964</v>
          </cell>
          <cell r="K52">
            <v>3301022.7942458163</v>
          </cell>
          <cell r="L52">
            <v>1180498.3799999999</v>
          </cell>
          <cell r="M52">
            <v>1224247.5000000002</v>
          </cell>
        </row>
        <row r="53">
          <cell r="B53">
            <v>20600</v>
          </cell>
          <cell r="C53" t="str">
            <v>Fayetteville State University</v>
          </cell>
          <cell r="D53">
            <v>45853109.13911549</v>
          </cell>
          <cell r="E53">
            <v>49465755.802292027</v>
          </cell>
          <cell r="F53">
            <v>483077135.13638604</v>
          </cell>
          <cell r="G53">
            <v>405730167.77591527</v>
          </cell>
          <cell r="H53">
            <v>2567090.4700000002</v>
          </cell>
          <cell r="I53">
            <v>2871468.6300000004</v>
          </cell>
          <cell r="J53">
            <v>7319332.1205807114</v>
          </cell>
          <cell r="K53">
            <v>7742538.4986220561</v>
          </cell>
          <cell r="L53">
            <v>2567090.4700000002</v>
          </cell>
          <cell r="M53">
            <v>2871468.6300000004</v>
          </cell>
        </row>
        <row r="54">
          <cell r="B54">
            <v>20700</v>
          </cell>
          <cell r="C54" t="str">
            <v>N.C. A&amp;T University</v>
          </cell>
          <cell r="D54">
            <v>101527259.09442896</v>
          </cell>
          <cell r="E54">
            <v>106551268.17452025</v>
          </cell>
          <cell r="F54">
            <v>1061976163.6406304</v>
          </cell>
          <cell r="G54">
            <v>853811837.38459063</v>
          </cell>
          <cell r="H54">
            <v>5684012.8000000007</v>
          </cell>
          <cell r="I54">
            <v>6185261.2800000012</v>
          </cell>
          <cell r="J54">
            <v>16206354.215802884</v>
          </cell>
          <cell r="K54">
            <v>16677745.695740489</v>
          </cell>
          <cell r="L54">
            <v>5684012.8000000007</v>
          </cell>
          <cell r="M54">
            <v>6185261.2800000012</v>
          </cell>
        </row>
        <row r="55">
          <cell r="B55">
            <v>20800</v>
          </cell>
          <cell r="C55" t="str">
            <v>N.C. Central University</v>
          </cell>
          <cell r="D55">
            <v>78096266.384444326</v>
          </cell>
          <cell r="E55">
            <v>81141093.663063034</v>
          </cell>
          <cell r="F55">
            <v>837930452.33546937</v>
          </cell>
          <cell r="G55">
            <v>685096769.32046795</v>
          </cell>
          <cell r="H55">
            <v>4372226.5500000007</v>
          </cell>
          <cell r="I55">
            <v>4710210.1499999994</v>
          </cell>
          <cell r="J55">
            <v>12466166.891995354</v>
          </cell>
          <cell r="K55">
            <v>12700463.81212786</v>
          </cell>
          <cell r="L55">
            <v>4372226.5500000007</v>
          </cell>
          <cell r="M55">
            <v>4710210.1499999994</v>
          </cell>
        </row>
        <row r="56">
          <cell r="B56">
            <v>20900</v>
          </cell>
          <cell r="C56" t="str">
            <v>University Of North Carolina At Greensboro</v>
          </cell>
          <cell r="D56">
            <v>155186388.108156</v>
          </cell>
          <cell r="E56">
            <v>164830822.00118116</v>
          </cell>
          <cell r="F56">
            <v>1726488746.8844199</v>
          </cell>
          <cell r="G56">
            <v>1399944073.2439826</v>
          </cell>
          <cell r="H56">
            <v>8688124</v>
          </cell>
          <cell r="I56">
            <v>9568367.5899999999</v>
          </cell>
          <cell r="J56">
            <v>24771727.293580022</v>
          </cell>
          <cell r="K56">
            <v>25799848.084895335</v>
          </cell>
          <cell r="L56">
            <v>8688124</v>
          </cell>
          <cell r="M56">
            <v>9568367.5899999999</v>
          </cell>
        </row>
        <row r="57">
          <cell r="B57">
            <v>21200</v>
          </cell>
          <cell r="C57" t="str">
            <v>UNC - Pembroke</v>
          </cell>
          <cell r="D57">
            <v>47929444.619313329</v>
          </cell>
          <cell r="E57">
            <v>49985399.803759642</v>
          </cell>
          <cell r="F57">
            <v>565555534.55427539</v>
          </cell>
          <cell r="G57">
            <v>446235486.89006805</v>
          </cell>
          <cell r="H57">
            <v>2683334.2999999998</v>
          </cell>
          <cell r="I57">
            <v>2901633.77</v>
          </cell>
          <cell r="J57">
            <v>7650768.5107981227</v>
          </cell>
          <cell r="K57">
            <v>7823874.8417484378</v>
          </cell>
          <cell r="L57">
            <v>2683334.2999999998</v>
          </cell>
          <cell r="M57">
            <v>2901633.77</v>
          </cell>
        </row>
        <row r="58">
          <cell r="B58">
            <v>21300</v>
          </cell>
          <cell r="C58" t="str">
            <v>N.C. State University</v>
          </cell>
          <cell r="D58">
            <v>592489946.11485827</v>
          </cell>
          <cell r="E58">
            <v>624800497.35137022</v>
          </cell>
          <cell r="F58">
            <v>6771987881.9966269</v>
          </cell>
          <cell r="G58">
            <v>5542245011.3132687</v>
          </cell>
          <cell r="H58">
            <v>33170603.32</v>
          </cell>
          <cell r="I58">
            <v>36269435.270000003</v>
          </cell>
          <cell r="J58">
            <v>94576589.791600585</v>
          </cell>
          <cell r="K58">
            <v>97795774.596797749</v>
          </cell>
          <cell r="L58">
            <v>33170603.32</v>
          </cell>
          <cell r="M58">
            <v>36269435.270000003</v>
          </cell>
        </row>
        <row r="59">
          <cell r="B59">
            <v>21520</v>
          </cell>
          <cell r="C59" t="str">
            <v>UNC-CH CB 1260</v>
          </cell>
          <cell r="D59">
            <v>1052492022.3539363</v>
          </cell>
          <cell r="E59">
            <v>1108990492.3488555</v>
          </cell>
          <cell r="F59">
            <v>12343375481.386206</v>
          </cell>
          <cell r="G59">
            <v>9951875403.7290554</v>
          </cell>
          <cell r="H59">
            <v>58923861.240000002</v>
          </cell>
          <cell r="I59">
            <v>64376483.449999996</v>
          </cell>
          <cell r="J59">
            <v>168004717.90251037</v>
          </cell>
          <cell r="K59">
            <v>173582743.09879211</v>
          </cell>
          <cell r="L59">
            <v>58923861.240000002</v>
          </cell>
          <cell r="M59">
            <v>64376483.449999996</v>
          </cell>
        </row>
        <row r="60">
          <cell r="B60">
            <v>21525</v>
          </cell>
          <cell r="C60" t="str">
            <v>UNC-General Administration</v>
          </cell>
          <cell r="D60">
            <v>29224303.488997485</v>
          </cell>
          <cell r="E60">
            <v>28768191.832732208</v>
          </cell>
          <cell r="F60">
            <v>298915016.01031876</v>
          </cell>
          <cell r="G60">
            <v>261341213.79390097</v>
          </cell>
          <cell r="H60">
            <v>1636125.2789071039</v>
          </cell>
          <cell r="I60">
            <v>1669982.7799999998</v>
          </cell>
          <cell r="J60">
            <v>4664948.293465808</v>
          </cell>
          <cell r="K60">
            <v>4502889.5078633968</v>
          </cell>
          <cell r="L60">
            <v>1636125.2789071039</v>
          </cell>
          <cell r="M60">
            <v>1669982.7799999998</v>
          </cell>
        </row>
        <row r="61">
          <cell r="B61">
            <v>21525.1</v>
          </cell>
          <cell r="C61" t="str">
            <v>State Education Assistance Authority (subset of UNC General Administration)</v>
          </cell>
          <cell r="D61">
            <v>2045090.9311942011</v>
          </cell>
          <cell r="E61">
            <v>3161053.9510609182</v>
          </cell>
          <cell r="F61">
            <v>16489783.240600001</v>
          </cell>
          <cell r="G61">
            <v>18275592.124965992</v>
          </cell>
          <cell r="H61">
            <v>114494.60109289618</v>
          </cell>
          <cell r="I61">
            <v>183498</v>
          </cell>
          <cell r="J61">
            <v>326448.95893065678</v>
          </cell>
          <cell r="K61">
            <v>494778.28682396223</v>
          </cell>
          <cell r="L61">
            <v>114494.60109289618</v>
          </cell>
          <cell r="M61">
            <v>183498</v>
          </cell>
        </row>
        <row r="62">
          <cell r="B62">
            <v>21550</v>
          </cell>
          <cell r="C62" t="str">
            <v>UNC Health Care System</v>
          </cell>
          <cell r="D62">
            <v>573643601.51732147</v>
          </cell>
          <cell r="E62">
            <v>610226007.78841245</v>
          </cell>
          <cell r="F62">
            <v>6670988864.1124773</v>
          </cell>
          <cell r="G62">
            <v>6046851324.7070007</v>
          </cell>
          <cell r="H62">
            <v>32115489.009999994</v>
          </cell>
          <cell r="I62">
            <v>35423391.599999994</v>
          </cell>
          <cell r="J62">
            <v>91568229.879739985</v>
          </cell>
          <cell r="K62">
            <v>95514528.819618359</v>
          </cell>
          <cell r="L62">
            <v>32115489.009999994</v>
          </cell>
          <cell r="M62">
            <v>35423391.599999994</v>
          </cell>
        </row>
        <row r="63">
          <cell r="B63">
            <v>21570</v>
          </cell>
          <cell r="C63" t="str">
            <v>University Of North Carolina Press</v>
          </cell>
          <cell r="D63">
            <v>2949265.3882443989</v>
          </cell>
          <cell r="E63">
            <v>3113815.9207177991</v>
          </cell>
          <cell r="F63">
            <v>26798459.970199998</v>
          </cell>
          <cell r="G63">
            <v>25655364.407752987</v>
          </cell>
          <cell r="H63">
            <v>165114.88999999998</v>
          </cell>
          <cell r="I63">
            <v>180755.85</v>
          </cell>
          <cell r="J63">
            <v>470778.38980998227</v>
          </cell>
          <cell r="K63">
            <v>487384.43904788658</v>
          </cell>
          <cell r="L63">
            <v>165114.88999999998</v>
          </cell>
          <cell r="M63">
            <v>180755.85</v>
          </cell>
        </row>
        <row r="64">
          <cell r="B64">
            <v>21800</v>
          </cell>
          <cell r="C64" t="str">
            <v>Western Carolina University</v>
          </cell>
          <cell r="D64">
            <v>86350886.408227935</v>
          </cell>
          <cell r="E64">
            <v>91279313.826565832</v>
          </cell>
          <cell r="F64">
            <v>998094809.3206625</v>
          </cell>
          <cell r="G64">
            <v>814072661.46500587</v>
          </cell>
          <cell r="H64">
            <v>4834362.2</v>
          </cell>
          <cell r="I64">
            <v>5298730.04</v>
          </cell>
          <cell r="J64">
            <v>13783815.937340625</v>
          </cell>
          <cell r="K64">
            <v>14287330.496974707</v>
          </cell>
          <cell r="L64">
            <v>4834362.2</v>
          </cell>
          <cell r="M64">
            <v>5298730.04</v>
          </cell>
        </row>
        <row r="65">
          <cell r="B65">
            <v>21900</v>
          </cell>
          <cell r="C65" t="str">
            <v>Winston-Salem State University</v>
          </cell>
          <cell r="D65">
            <v>54472225.849014819</v>
          </cell>
          <cell r="E65">
            <v>56221949.187557042</v>
          </cell>
          <cell r="F65">
            <v>574886370.75963628</v>
          </cell>
          <cell r="G65">
            <v>474166440.73100126</v>
          </cell>
          <cell r="H65">
            <v>3049632.5</v>
          </cell>
          <cell r="I65">
            <v>3263663.13</v>
          </cell>
          <cell r="J65">
            <v>8695164.1845395714</v>
          </cell>
          <cell r="K65">
            <v>8800039.5221306514</v>
          </cell>
          <cell r="L65">
            <v>3049632.5</v>
          </cell>
          <cell r="M65">
            <v>3263663.13</v>
          </cell>
        </row>
        <row r="66">
          <cell r="B66">
            <v>22000</v>
          </cell>
          <cell r="C66" t="str">
            <v>Department Of Public Instruction</v>
          </cell>
          <cell r="D66">
            <v>63368613.879372545</v>
          </cell>
          <cell r="E66">
            <v>64626279.458397038</v>
          </cell>
          <cell r="F66">
            <v>564894877.32439375</v>
          </cell>
          <cell r="G66">
            <v>508784706.43803841</v>
          </cell>
          <cell r="H66">
            <v>3547697.5900000003</v>
          </cell>
          <cell r="I66">
            <v>3751531.36</v>
          </cell>
          <cell r="J66">
            <v>10115255.861860521</v>
          </cell>
          <cell r="K66">
            <v>10115512.208673496</v>
          </cell>
          <cell r="L66">
            <v>3547697.5900000003</v>
          </cell>
          <cell r="M66">
            <v>3751531.36</v>
          </cell>
        </row>
        <row r="67">
          <cell r="B67">
            <v>23000</v>
          </cell>
          <cell r="C67" t="str">
            <v>University Of North Carolina At Asheville</v>
          </cell>
          <cell r="D67">
            <v>39569715.897201963</v>
          </cell>
          <cell r="E67">
            <v>41883532.807430826</v>
          </cell>
          <cell r="F67">
            <v>434366191.347305</v>
          </cell>
          <cell r="G67">
            <v>372002162.42288864</v>
          </cell>
          <cell r="H67">
            <v>2215314.13</v>
          </cell>
          <cell r="I67">
            <v>2431323.4199999995</v>
          </cell>
          <cell r="J67">
            <v>6316341.4216894787</v>
          </cell>
          <cell r="K67">
            <v>6555744.6754873432</v>
          </cell>
          <cell r="L67">
            <v>2215314.13</v>
          </cell>
          <cell r="M67">
            <v>2431323.4199999995</v>
          </cell>
        </row>
        <row r="68">
          <cell r="B68">
            <v>23100</v>
          </cell>
          <cell r="C68" t="str">
            <v>University Of North Carolina At Charlotte</v>
          </cell>
          <cell r="D68">
            <v>223525359.93386087</v>
          </cell>
          <cell r="E68">
            <v>244500977.85276788</v>
          </cell>
          <cell r="F68">
            <v>2518260422.8764181</v>
          </cell>
          <cell r="G68">
            <v>2152717793.0116754</v>
          </cell>
          <cell r="H68">
            <v>12514087.529999999</v>
          </cell>
          <cell r="I68">
            <v>14193190.350000001</v>
          </cell>
          <cell r="J68">
            <v>35680379.748395666</v>
          </cell>
          <cell r="K68">
            <v>38270076.000498064</v>
          </cell>
          <cell r="L68">
            <v>12514087.529999999</v>
          </cell>
          <cell r="M68">
            <v>14193190.350000001</v>
          </cell>
        </row>
        <row r="69">
          <cell r="B69">
            <v>23200</v>
          </cell>
          <cell r="C69" t="str">
            <v>University Of North Carolina At Wilmington</v>
          </cell>
          <cell r="D69">
            <v>117629872.66785629</v>
          </cell>
          <cell r="E69">
            <v>111616626.03572235</v>
          </cell>
          <cell r="F69">
            <v>1327351938.9052331</v>
          </cell>
          <cell r="G69">
            <v>1099391539.993813</v>
          </cell>
          <cell r="H69">
            <v>6585519.0799999991</v>
          </cell>
          <cell r="I69">
            <v>6479303.4100000001</v>
          </cell>
          <cell r="J69">
            <v>18776744.293293692</v>
          </cell>
          <cell r="K69">
            <v>17470591.728588086</v>
          </cell>
          <cell r="L69">
            <v>6585519.0799999991</v>
          </cell>
          <cell r="M69">
            <v>6479303.4100000001</v>
          </cell>
        </row>
        <row r="70">
          <cell r="B70">
            <v>30000</v>
          </cell>
          <cell r="C70" t="str">
            <v>Yancey County Schools</v>
          </cell>
          <cell r="D70">
            <v>13347986.969917623</v>
          </cell>
          <cell r="E70">
            <v>13892352.180727748</v>
          </cell>
          <cell r="F70">
            <v>148858147.21044779</v>
          </cell>
          <cell r="G70">
            <v>141275940.04332688</v>
          </cell>
          <cell r="H70">
            <v>747288.26</v>
          </cell>
          <cell r="I70">
            <v>806445.85</v>
          </cell>
          <cell r="J70">
            <v>2130681.0292318482</v>
          </cell>
          <cell r="K70">
            <v>2174475.4497558228</v>
          </cell>
          <cell r="L70">
            <v>747288.26</v>
          </cell>
          <cell r="M70">
            <v>806445.85</v>
          </cell>
        </row>
        <row r="71">
          <cell r="B71">
            <v>30100</v>
          </cell>
          <cell r="C71" t="str">
            <v>Alamance County Schools</v>
          </cell>
          <cell r="D71">
            <v>114164010.09840189</v>
          </cell>
          <cell r="E71">
            <v>114817935.37094755</v>
          </cell>
          <cell r="F71">
            <v>1315975123.4475124</v>
          </cell>
          <cell r="G71">
            <v>1230734158.0963254</v>
          </cell>
          <cell r="H71">
            <v>6391482.4500000002</v>
          </cell>
          <cell r="I71">
            <v>6665138.2199999997</v>
          </cell>
          <cell r="J71">
            <v>18223503.745239217</v>
          </cell>
          <cell r="K71">
            <v>17971670.917048212</v>
          </cell>
          <cell r="L71">
            <v>6391482.4500000002</v>
          </cell>
          <cell r="M71">
            <v>6665138.2199999997</v>
          </cell>
        </row>
        <row r="72">
          <cell r="B72">
            <v>30102</v>
          </cell>
          <cell r="C72" t="str">
            <v>Clover Garden Charter School</v>
          </cell>
          <cell r="D72">
            <v>1987599.8910314403</v>
          </cell>
          <cell r="E72">
            <v>2042622.2859320741</v>
          </cell>
          <cell r="F72">
            <v>24565618.844999999</v>
          </cell>
          <cell r="G72">
            <v>22891996.327278987</v>
          </cell>
          <cell r="H72">
            <v>111275.96</v>
          </cell>
          <cell r="I72">
            <v>118573.45999999999</v>
          </cell>
          <cell r="J72">
            <v>317271.91456421651</v>
          </cell>
          <cell r="K72">
            <v>319717.78112889302</v>
          </cell>
          <cell r="L72">
            <v>111275.96</v>
          </cell>
          <cell r="M72">
            <v>118573.45999999999</v>
          </cell>
        </row>
        <row r="73">
          <cell r="B73">
            <v>30103</v>
          </cell>
          <cell r="C73" t="str">
            <v>River Mill Academy Charter</v>
          </cell>
          <cell r="D73">
            <v>2315597.7525912183</v>
          </cell>
          <cell r="E73">
            <v>2712685.6885884516</v>
          </cell>
          <cell r="F73">
            <v>28106871.640900012</v>
          </cell>
          <cell r="G73">
            <v>30824703.911766972</v>
          </cell>
          <cell r="H73">
            <v>129638.95</v>
          </cell>
          <cell r="I73">
            <v>157470.39000000001</v>
          </cell>
          <cell r="J73">
            <v>369628.78476712067</v>
          </cell>
          <cell r="K73">
            <v>424598.2506060077</v>
          </cell>
          <cell r="L73">
            <v>129638.95</v>
          </cell>
          <cell r="M73">
            <v>157470.39000000001</v>
          </cell>
        </row>
        <row r="74">
          <cell r="B74">
            <v>30104</v>
          </cell>
          <cell r="C74" t="str">
            <v>The Hawbridge School</v>
          </cell>
          <cell r="D74">
            <v>1292508.9378056228</v>
          </cell>
          <cell r="E74">
            <v>1390950.5607314245</v>
          </cell>
          <cell r="F74">
            <v>17922597.775549997</v>
          </cell>
          <cell r="G74">
            <v>18299991.133121978</v>
          </cell>
          <cell r="H74">
            <v>72361.23</v>
          </cell>
          <cell r="I74">
            <v>80744.159999999989</v>
          </cell>
          <cell r="J74">
            <v>206317.57283713046</v>
          </cell>
          <cell r="K74">
            <v>217716.03590142613</v>
          </cell>
          <cell r="L74">
            <v>72361.23</v>
          </cell>
          <cell r="M74">
            <v>80744.159999999989</v>
          </cell>
        </row>
        <row r="75">
          <cell r="B75">
            <v>30105</v>
          </cell>
          <cell r="C75" t="str">
            <v>Alamance Community College</v>
          </cell>
          <cell r="D75">
            <v>12518010.819268055</v>
          </cell>
          <cell r="E75">
            <v>13754809.520527335</v>
          </cell>
          <cell r="F75">
            <v>122039540.98607707</v>
          </cell>
          <cell r="G75">
            <v>114402693.57095787</v>
          </cell>
          <cell r="H75">
            <v>700821.97</v>
          </cell>
          <cell r="I75">
            <v>798461.55</v>
          </cell>
          <cell r="J75">
            <v>1998195.5508680032</v>
          </cell>
          <cell r="K75">
            <v>2152946.8321387996</v>
          </cell>
          <cell r="L75">
            <v>700821.97</v>
          </cell>
          <cell r="M75">
            <v>798461.55</v>
          </cell>
        </row>
        <row r="76">
          <cell r="B76">
            <v>30200</v>
          </cell>
          <cell r="C76" t="str">
            <v>Alexander County Schools</v>
          </cell>
          <cell r="D76">
            <v>26207773.961927347</v>
          </cell>
          <cell r="E76">
            <v>27533115.316417608</v>
          </cell>
          <cell r="F76">
            <v>289255275.02418065</v>
          </cell>
          <cell r="G76">
            <v>281518404.34542543</v>
          </cell>
          <cell r="H76">
            <v>1467244.5999999999</v>
          </cell>
          <cell r="I76">
            <v>1598287.0499999998</v>
          </cell>
          <cell r="J76">
            <v>4183432.8221118734</v>
          </cell>
          <cell r="K76">
            <v>4309571.3765377514</v>
          </cell>
          <cell r="L76">
            <v>1467244.5999999999</v>
          </cell>
          <cell r="M76">
            <v>1598287.0499999998</v>
          </cell>
        </row>
        <row r="77">
          <cell r="B77">
            <v>30300</v>
          </cell>
          <cell r="C77" t="str">
            <v>Alleghany County Schools</v>
          </cell>
          <cell r="D77">
            <v>9183068.4630322475</v>
          </cell>
          <cell r="E77">
            <v>9120501.4640018381</v>
          </cell>
          <cell r="F77">
            <v>99135837.153100967</v>
          </cell>
          <cell r="G77">
            <v>89075106.965557888</v>
          </cell>
          <cell r="H77">
            <v>514114.92000000004</v>
          </cell>
          <cell r="I77">
            <v>529441.70000000007</v>
          </cell>
          <cell r="J77">
            <v>1465853.2262892094</v>
          </cell>
          <cell r="K77">
            <v>1427570.0950373637</v>
          </cell>
          <cell r="L77">
            <v>514114.92000000004</v>
          </cell>
          <cell r="M77">
            <v>529441.70000000007</v>
          </cell>
        </row>
        <row r="78">
          <cell r="B78">
            <v>30400</v>
          </cell>
          <cell r="C78" t="str">
            <v>Anson County Schools</v>
          </cell>
          <cell r="D78">
            <v>18530978.849139009</v>
          </cell>
          <cell r="E78">
            <v>18568346.810652588</v>
          </cell>
          <cell r="F78">
            <v>182571738.43050006</v>
          </cell>
          <cell r="G78">
            <v>168912080.60257411</v>
          </cell>
          <cell r="H78">
            <v>1037458.53</v>
          </cell>
          <cell r="I78">
            <v>1077885.5899999999</v>
          </cell>
          <cell r="J78">
            <v>2958019.4508686117</v>
          </cell>
          <cell r="K78">
            <v>2906377.1028154837</v>
          </cell>
          <cell r="L78">
            <v>1037458.53</v>
          </cell>
          <cell r="M78">
            <v>1077885.5899999999</v>
          </cell>
        </row>
        <row r="79">
          <cell r="B79">
            <v>30405</v>
          </cell>
          <cell r="C79" t="str">
            <v>South Piedmont Community College</v>
          </cell>
          <cell r="D79">
            <v>11282942.531550525</v>
          </cell>
          <cell r="E79">
            <v>11623452.812956251</v>
          </cell>
          <cell r="F79">
            <v>126665953.00343375</v>
          </cell>
          <cell r="G79">
            <v>108397592.53525788</v>
          </cell>
          <cell r="H79">
            <v>631676.55999999994</v>
          </cell>
          <cell r="I79">
            <v>674737.09</v>
          </cell>
          <cell r="J79">
            <v>1801046.9788491435</v>
          </cell>
          <cell r="K79">
            <v>1819340.055187444</v>
          </cell>
          <cell r="L79">
            <v>631676.55999999994</v>
          </cell>
          <cell r="M79">
            <v>674737.09</v>
          </cell>
        </row>
        <row r="80">
          <cell r="B80">
            <v>30500</v>
          </cell>
          <cell r="C80" t="str">
            <v>Ashe County Schools</v>
          </cell>
          <cell r="D80">
            <v>17865265.717437059</v>
          </cell>
          <cell r="E80">
            <v>18246732.852935836</v>
          </cell>
          <cell r="F80">
            <v>192489327.76847321</v>
          </cell>
          <cell r="G80">
            <v>181681531.87807506</v>
          </cell>
          <cell r="H80">
            <v>1000188.52</v>
          </cell>
          <cell r="I80">
            <v>1059216.0199999998</v>
          </cell>
          <cell r="J80">
            <v>2851754.562850324</v>
          </cell>
          <cell r="K80">
            <v>2856037.0562736141</v>
          </cell>
          <cell r="L80">
            <v>1000188.52</v>
          </cell>
          <cell r="M80">
            <v>1059216.0199999998</v>
          </cell>
        </row>
        <row r="81">
          <cell r="B81">
            <v>30600</v>
          </cell>
          <cell r="C81" t="str">
            <v>Avery County Schools</v>
          </cell>
          <cell r="D81">
            <v>13952804.78176341</v>
          </cell>
          <cell r="E81">
            <v>14280794.82037382</v>
          </cell>
          <cell r="F81">
            <v>149968079.5864</v>
          </cell>
          <cell r="G81">
            <v>141523147.19381386</v>
          </cell>
          <cell r="H81">
            <v>781149.03999999992</v>
          </cell>
          <cell r="I81">
            <v>828994.79999999993</v>
          </cell>
          <cell r="J81">
            <v>2227225.4625419513</v>
          </cell>
          <cell r="K81">
            <v>2235275.7355937022</v>
          </cell>
          <cell r="L81">
            <v>781149.03999999992</v>
          </cell>
          <cell r="M81">
            <v>828994.79999999993</v>
          </cell>
        </row>
        <row r="82">
          <cell r="B82">
            <v>30601</v>
          </cell>
          <cell r="C82" t="str">
            <v>Grandfather Academy</v>
          </cell>
          <cell r="D82">
            <v>299026.04098636709</v>
          </cell>
          <cell r="E82">
            <v>306368.55375513079</v>
          </cell>
          <cell r="F82">
            <v>3758350.7156000002</v>
          </cell>
          <cell r="G82">
            <v>2857973.3228489994</v>
          </cell>
          <cell r="H82">
            <v>16741.000000000004</v>
          </cell>
          <cell r="I82">
            <v>17784.580000000002</v>
          </cell>
          <cell r="J82">
            <v>47732.224657684812</v>
          </cell>
          <cell r="K82">
            <v>47953.787094593419</v>
          </cell>
          <cell r="L82">
            <v>16741.000000000004</v>
          </cell>
          <cell r="M82">
            <v>17784.580000000002</v>
          </cell>
        </row>
        <row r="83">
          <cell r="B83">
            <v>30700</v>
          </cell>
          <cell r="C83" t="str">
            <v>Beaufort County Schools</v>
          </cell>
          <cell r="D83">
            <v>36868115.018354699</v>
          </cell>
          <cell r="E83">
            <v>37042360.713995725</v>
          </cell>
          <cell r="F83">
            <v>384055889.41871679</v>
          </cell>
          <cell r="G83">
            <v>363350314.19291508</v>
          </cell>
          <cell r="H83">
            <v>2064064.7600000002</v>
          </cell>
          <cell r="I83">
            <v>2150295.19</v>
          </cell>
          <cell r="J83">
            <v>5885096.6389301885</v>
          </cell>
          <cell r="K83">
            <v>5797988.9169037603</v>
          </cell>
          <cell r="L83">
            <v>2064064.7600000002</v>
          </cell>
          <cell r="M83">
            <v>2150295.19</v>
          </cell>
        </row>
        <row r="84">
          <cell r="B84">
            <v>30705</v>
          </cell>
          <cell r="C84" t="str">
            <v>Beaufort County Community College</v>
          </cell>
          <cell r="D84">
            <v>7665637.8565765414</v>
          </cell>
          <cell r="E84">
            <v>7258344.0785427839</v>
          </cell>
          <cell r="F84">
            <v>76342124.522497058</v>
          </cell>
          <cell r="G84">
            <v>64233804.540324956</v>
          </cell>
          <cell r="H84">
            <v>429161.42999999993</v>
          </cell>
          <cell r="I84">
            <v>421344.16000000003</v>
          </cell>
          <cell r="J84">
            <v>1223632.3870242678</v>
          </cell>
          <cell r="K84">
            <v>1136099.258019605</v>
          </cell>
          <cell r="L84">
            <v>429161.42999999993</v>
          </cell>
          <cell r="M84">
            <v>421344.16000000003</v>
          </cell>
        </row>
        <row r="85">
          <cell r="B85">
            <v>30800</v>
          </cell>
          <cell r="C85" t="str">
            <v>Bertie County Schools</v>
          </cell>
          <cell r="D85">
            <v>15008105.208252825</v>
          </cell>
          <cell r="E85">
            <v>14325847.823723992</v>
          </cell>
          <cell r="F85">
            <v>149249889.03292903</v>
          </cell>
          <cell r="G85">
            <v>133935453.43299983</v>
          </cell>
          <cell r="H85">
            <v>840230.13</v>
          </cell>
          <cell r="I85">
            <v>831610.1100000001</v>
          </cell>
          <cell r="J85">
            <v>2395678.4737659465</v>
          </cell>
          <cell r="K85">
            <v>2242327.5759478952</v>
          </cell>
          <cell r="L85">
            <v>840230.13</v>
          </cell>
          <cell r="M85">
            <v>831610.1100000001</v>
          </cell>
        </row>
        <row r="86">
          <cell r="B86">
            <v>30900</v>
          </cell>
          <cell r="C86" t="str">
            <v>Bladen County Schools</v>
          </cell>
          <cell r="D86">
            <v>24566832.07908719</v>
          </cell>
          <cell r="E86">
            <v>25269117.272203628</v>
          </cell>
          <cell r="F86">
            <v>249150663.22814754</v>
          </cell>
          <cell r="G86">
            <v>226443680.40655485</v>
          </cell>
          <cell r="H86">
            <v>1375376.3199999998</v>
          </cell>
          <cell r="I86">
            <v>1466862.81</v>
          </cell>
          <cell r="J86">
            <v>3921496.4156920006</v>
          </cell>
          <cell r="K86">
            <v>3955203.1528277323</v>
          </cell>
          <cell r="L86">
            <v>1375376.3199999998</v>
          </cell>
          <cell r="M86">
            <v>1466862.81</v>
          </cell>
        </row>
        <row r="87">
          <cell r="B87">
            <v>30905</v>
          </cell>
          <cell r="C87" t="str">
            <v>Bladen Community College</v>
          </cell>
          <cell r="D87">
            <v>5637500.0299056917</v>
          </cell>
          <cell r="E87">
            <v>5924391.8177355751</v>
          </cell>
          <cell r="F87">
            <v>51575576.516830571</v>
          </cell>
          <cell r="G87">
            <v>40532801.753998972</v>
          </cell>
          <cell r="H87">
            <v>315615.95</v>
          </cell>
          <cell r="I87">
            <v>343908.73</v>
          </cell>
          <cell r="J87">
            <v>899889.57833753154</v>
          </cell>
          <cell r="K87">
            <v>927304.7785436603</v>
          </cell>
          <cell r="L87">
            <v>315615.95</v>
          </cell>
          <cell r="M87">
            <v>343908.73</v>
          </cell>
        </row>
        <row r="88">
          <cell r="B88">
            <v>31000</v>
          </cell>
          <cell r="C88" t="str">
            <v>Brunswick County Schools</v>
          </cell>
          <cell r="D88">
            <v>65928487.024759918</v>
          </cell>
          <cell r="E88">
            <v>69065890.30917488</v>
          </cell>
          <cell r="F88">
            <v>709717633.272493</v>
          </cell>
          <cell r="G88">
            <v>682218461.49290633</v>
          </cell>
          <cell r="H88">
            <v>3691012.3200000003</v>
          </cell>
          <cell r="I88">
            <v>4009249.1100000003</v>
          </cell>
          <cell r="J88">
            <v>10523877.263754997</v>
          </cell>
          <cell r="K88">
            <v>10810414.315667177</v>
          </cell>
          <cell r="L88">
            <v>3691012.3200000003</v>
          </cell>
          <cell r="M88">
            <v>4009249.1100000003</v>
          </cell>
        </row>
        <row r="89">
          <cell r="B89">
            <v>31005</v>
          </cell>
          <cell r="C89" t="str">
            <v>Brunswick Community College</v>
          </cell>
          <cell r="D89">
            <v>7670409.8413510444</v>
          </cell>
          <cell r="E89">
            <v>7560754.984068959</v>
          </cell>
          <cell r="F89">
            <v>70495969.770887136</v>
          </cell>
          <cell r="G89">
            <v>60438273.180031955</v>
          </cell>
          <cell r="H89">
            <v>429428.59</v>
          </cell>
          <cell r="I89">
            <v>438899</v>
          </cell>
          <cell r="J89">
            <v>1224394.1181717233</v>
          </cell>
          <cell r="K89">
            <v>1183433.5813401246</v>
          </cell>
          <cell r="L89">
            <v>429428.59</v>
          </cell>
          <cell r="M89">
            <v>438899</v>
          </cell>
        </row>
        <row r="90">
          <cell r="B90">
            <v>31100</v>
          </cell>
          <cell r="C90" t="str">
            <v>Buncombe County Schools</v>
          </cell>
          <cell r="D90">
            <v>132925272.57946935</v>
          </cell>
          <cell r="E90">
            <v>138231828.46341473</v>
          </cell>
          <cell r="F90">
            <v>1481539091.7470157</v>
          </cell>
          <cell r="G90">
            <v>1413504560.4680743</v>
          </cell>
          <cell r="H90">
            <v>7441833.4299999997</v>
          </cell>
          <cell r="I90">
            <v>8024305.96</v>
          </cell>
          <cell r="J90">
            <v>21218282.369382299</v>
          </cell>
          <cell r="K90">
            <v>21636488.440419566</v>
          </cell>
          <cell r="L90">
            <v>7441833.4299999997</v>
          </cell>
          <cell r="M90">
            <v>8024305.96</v>
          </cell>
        </row>
        <row r="91">
          <cell r="B91">
            <v>31101</v>
          </cell>
          <cell r="C91" t="str">
            <v>F. Delany New School For Children</v>
          </cell>
          <cell r="D91">
            <v>784167.34741355781</v>
          </cell>
          <cell r="E91">
            <v>850942.25928392704</v>
          </cell>
          <cell r="F91">
            <v>10039090.600400001</v>
          </cell>
          <cell r="G91">
            <v>9676666.9907229934</v>
          </cell>
          <cell r="H91">
            <v>43901.68</v>
          </cell>
          <cell r="I91">
            <v>49396.88</v>
          </cell>
          <cell r="J91">
            <v>125173.21860162403</v>
          </cell>
          <cell r="K91">
            <v>133192.20733113625</v>
          </cell>
          <cell r="L91">
            <v>43901.68</v>
          </cell>
          <cell r="M91">
            <v>49396.88</v>
          </cell>
        </row>
        <row r="92">
          <cell r="B92">
            <v>31102</v>
          </cell>
          <cell r="C92" t="str">
            <v>Evergreen Community Charter School</v>
          </cell>
          <cell r="D92">
            <v>1802774.0760355606</v>
          </cell>
          <cell r="E92">
            <v>1998920.367941865</v>
          </cell>
          <cell r="F92">
            <v>24905613.844707288</v>
          </cell>
          <cell r="G92">
            <v>24134167.093543977</v>
          </cell>
          <cell r="H92">
            <v>100928.47</v>
          </cell>
          <cell r="I92">
            <v>116036.58000000002</v>
          </cell>
          <cell r="J92">
            <v>287768.9746369035</v>
          </cell>
          <cell r="K92">
            <v>312877.4169817199</v>
          </cell>
          <cell r="L92">
            <v>100928.47</v>
          </cell>
          <cell r="M92">
            <v>116036.58000000002</v>
          </cell>
        </row>
        <row r="93">
          <cell r="B93">
            <v>31105</v>
          </cell>
          <cell r="C93" t="str">
            <v>Asheville-Buncombe Technical College</v>
          </cell>
          <cell r="D93">
            <v>22635997.658384614</v>
          </cell>
          <cell r="E93">
            <v>23650454.478270568</v>
          </cell>
          <cell r="F93">
            <v>236729179.39203152</v>
          </cell>
          <cell r="G93">
            <v>203151780.73355991</v>
          </cell>
          <cell r="H93">
            <v>1267278.3799999999</v>
          </cell>
          <cell r="I93">
            <v>1372900.04</v>
          </cell>
          <cell r="J93">
            <v>3613285.7259415118</v>
          </cell>
          <cell r="K93">
            <v>3701844.8689999306</v>
          </cell>
          <cell r="L93">
            <v>1267278.3799999999</v>
          </cell>
          <cell r="M93">
            <v>1372900.04</v>
          </cell>
        </row>
        <row r="94">
          <cell r="B94">
            <v>31110</v>
          </cell>
          <cell r="C94" t="str">
            <v>Asheville City Schools</v>
          </cell>
          <cell r="D94">
            <v>29150890.391650181</v>
          </cell>
          <cell r="E94">
            <v>30401113.288698826</v>
          </cell>
          <cell r="F94">
            <v>343947043.29053557</v>
          </cell>
          <cell r="G94">
            <v>325165842.93337834</v>
          </cell>
          <cell r="H94">
            <v>1632015.24</v>
          </cell>
          <cell r="I94">
            <v>1764773.26</v>
          </cell>
          <cell r="J94">
            <v>4653229.6804519072</v>
          </cell>
          <cell r="K94">
            <v>4758479.6031321259</v>
          </cell>
          <cell r="L94">
            <v>1632015.24</v>
          </cell>
          <cell r="M94">
            <v>1764773.26</v>
          </cell>
        </row>
        <row r="95">
          <cell r="B95">
            <v>31200</v>
          </cell>
          <cell r="C95" t="str">
            <v>Burke County Schools</v>
          </cell>
          <cell r="D95">
            <v>63880557.321575418</v>
          </cell>
          <cell r="E95">
            <v>62992702.18425303</v>
          </cell>
          <cell r="F95">
            <v>700390399.49469924</v>
          </cell>
          <cell r="G95">
            <v>637239464.76658523</v>
          </cell>
          <cell r="H95">
            <v>3576358.79</v>
          </cell>
          <cell r="I95">
            <v>3656702.8100000005</v>
          </cell>
          <cell r="J95">
            <v>10196975.164014444</v>
          </cell>
          <cell r="K95">
            <v>9859819.4626435637</v>
          </cell>
          <cell r="L95">
            <v>3576358.79</v>
          </cell>
          <cell r="M95">
            <v>3656702.8100000005</v>
          </cell>
        </row>
        <row r="96">
          <cell r="B96">
            <v>31205</v>
          </cell>
          <cell r="C96" t="str">
            <v>Western Piedmont Community College</v>
          </cell>
          <cell r="D96">
            <v>8922506.4126629531</v>
          </cell>
          <cell r="E96">
            <v>8502177.7572025992</v>
          </cell>
          <cell r="F96">
            <v>86113188.520000011</v>
          </cell>
          <cell r="G96">
            <v>70722362.917713925</v>
          </cell>
          <cell r="H96">
            <v>499527.33</v>
          </cell>
          <cell r="I96">
            <v>493548.24000000005</v>
          </cell>
          <cell r="J96">
            <v>1424260.8409422049</v>
          </cell>
          <cell r="K96">
            <v>1330788.0884379218</v>
          </cell>
          <cell r="L96">
            <v>499527.33</v>
          </cell>
          <cell r="M96">
            <v>493548.24000000005</v>
          </cell>
        </row>
        <row r="97">
          <cell r="B97">
            <v>31300</v>
          </cell>
          <cell r="C97" t="str">
            <v>Cabarrus County Schools</v>
          </cell>
          <cell r="D97">
            <v>149275653.18959063</v>
          </cell>
          <cell r="E97">
            <v>158028862.77421078</v>
          </cell>
          <cell r="F97">
            <v>1768462598.34375</v>
          </cell>
          <cell r="G97">
            <v>1736483398.2417493</v>
          </cell>
          <cell r="H97">
            <v>8357210.9700000007</v>
          </cell>
          <cell r="I97">
            <v>9173516.4000000004</v>
          </cell>
          <cell r="J97">
            <v>23828222.419909682</v>
          </cell>
          <cell r="K97">
            <v>24735183.645290527</v>
          </cell>
          <cell r="L97">
            <v>8357210.9700000007</v>
          </cell>
          <cell r="M97">
            <v>9173516.4000000004</v>
          </cell>
        </row>
        <row r="98">
          <cell r="B98">
            <v>31301</v>
          </cell>
          <cell r="C98" t="str">
            <v>Carolina International School</v>
          </cell>
          <cell r="D98">
            <v>2865159.4245222989</v>
          </cell>
          <cell r="E98">
            <v>3450318.1741529983</v>
          </cell>
          <cell r="F98">
            <v>34071367.213900007</v>
          </cell>
          <cell r="G98">
            <v>39930991.304829985</v>
          </cell>
          <cell r="H98">
            <v>160406.21000000002</v>
          </cell>
          <cell r="I98">
            <v>200289.68</v>
          </cell>
          <cell r="J98">
            <v>457352.9211043407</v>
          </cell>
          <cell r="K98">
            <v>540054.84931127098</v>
          </cell>
          <cell r="L98">
            <v>160406.21000000002</v>
          </cell>
          <cell r="M98">
            <v>200289.68</v>
          </cell>
        </row>
        <row r="99">
          <cell r="B99">
            <v>31320</v>
          </cell>
          <cell r="C99" t="str">
            <v>Kannapolis City Schools</v>
          </cell>
          <cell r="D99">
            <v>28210544.856358334</v>
          </cell>
          <cell r="E99">
            <v>28543630.179684643</v>
          </cell>
          <cell r="F99">
            <v>331389648.85337532</v>
          </cell>
          <cell r="G99">
            <v>312044266.85849297</v>
          </cell>
          <cell r="H99">
            <v>1579369.91</v>
          </cell>
          <cell r="I99">
            <v>1656947.06</v>
          </cell>
          <cell r="J99">
            <v>4503126.4178787069</v>
          </cell>
          <cell r="K99">
            <v>4467740.3988316003</v>
          </cell>
          <cell r="L99">
            <v>1579369.91</v>
          </cell>
          <cell r="M99">
            <v>1656947.06</v>
          </cell>
        </row>
        <row r="100">
          <cell r="B100">
            <v>31400</v>
          </cell>
          <cell r="C100" t="str">
            <v>Caldwell County Schools</v>
          </cell>
          <cell r="D100">
            <v>64323233.393526666</v>
          </cell>
          <cell r="E100">
            <v>65621743.578732274</v>
          </cell>
          <cell r="F100">
            <v>690951239.94812691</v>
          </cell>
          <cell r="G100">
            <v>655349364.82575834</v>
          </cell>
          <cell r="H100">
            <v>3601142.0500000003</v>
          </cell>
          <cell r="I100">
            <v>3809317.6800000011</v>
          </cell>
          <cell r="J100">
            <v>10267637.617516015</v>
          </cell>
          <cell r="K100">
            <v>10271325.440487804</v>
          </cell>
          <cell r="L100">
            <v>3601142.0500000003</v>
          </cell>
          <cell r="M100">
            <v>3809317.6800000011</v>
          </cell>
        </row>
        <row r="101">
          <cell r="B101">
            <v>31405</v>
          </cell>
          <cell r="C101" t="str">
            <v>Caldwell Community College</v>
          </cell>
          <cell r="D101">
            <v>14755648.530136015</v>
          </cell>
          <cell r="E101">
            <v>14985209.865466686</v>
          </cell>
          <cell r="F101">
            <v>139189350.79784983</v>
          </cell>
          <cell r="G101">
            <v>121047691.05108789</v>
          </cell>
          <cell r="H101">
            <v>826096.32000000018</v>
          </cell>
          <cell r="I101">
            <v>869885.83</v>
          </cell>
          <cell r="J101">
            <v>2355379.9136925326</v>
          </cell>
          <cell r="K101">
            <v>2345533.0341466414</v>
          </cell>
          <cell r="L101">
            <v>826096.32000000018</v>
          </cell>
          <cell r="M101">
            <v>869885.83</v>
          </cell>
        </row>
        <row r="102">
          <cell r="B102">
            <v>31500</v>
          </cell>
          <cell r="C102" t="str">
            <v>Camden County Schools</v>
          </cell>
          <cell r="D102">
            <v>10432246.578765828</v>
          </cell>
          <cell r="E102">
            <v>10475086.588103494</v>
          </cell>
          <cell r="F102">
            <v>106680078.60839999</v>
          </cell>
          <cell r="G102">
            <v>99186492.840072811</v>
          </cell>
          <cell r="H102">
            <v>584050.2699999999</v>
          </cell>
          <cell r="I102">
            <v>608074.8600000001</v>
          </cell>
          <cell r="J102">
            <v>1665254.0887056605</v>
          </cell>
          <cell r="K102">
            <v>1639594.0963472119</v>
          </cell>
          <cell r="L102">
            <v>584050.2699999999</v>
          </cell>
          <cell r="M102">
            <v>608074.8600000001</v>
          </cell>
        </row>
        <row r="103">
          <cell r="B103">
            <v>31600</v>
          </cell>
          <cell r="C103" t="str">
            <v>Carteret County Schools</v>
          </cell>
          <cell r="D103">
            <v>45361777.077324487</v>
          </cell>
          <cell r="E103">
            <v>46400543.467654735</v>
          </cell>
          <cell r="F103">
            <v>493095520.61112005</v>
          </cell>
          <cell r="G103">
            <v>462866473.20562577</v>
          </cell>
          <cell r="H103">
            <v>2539583.1999999997</v>
          </cell>
          <cell r="I103">
            <v>2693534.1999999997</v>
          </cell>
          <cell r="J103">
            <v>7240902.9233189225</v>
          </cell>
          <cell r="K103">
            <v>7262761.6485070763</v>
          </cell>
          <cell r="L103">
            <v>2539583.1999999997</v>
          </cell>
          <cell r="M103">
            <v>2693534.1999999997</v>
          </cell>
        </row>
        <row r="104">
          <cell r="B104">
            <v>31605</v>
          </cell>
          <cell r="C104" t="str">
            <v>Carteret Community College</v>
          </cell>
          <cell r="D104">
            <v>7470199.2160318634</v>
          </cell>
          <cell r="E104">
            <v>7603739.9293104578</v>
          </cell>
          <cell r="F104">
            <v>67874025.654912695</v>
          </cell>
          <cell r="G104">
            <v>63944608.561488941</v>
          </cell>
          <cell r="H104">
            <v>418219.78</v>
          </cell>
          <cell r="I104">
            <v>441394.26000000007</v>
          </cell>
          <cell r="J104">
            <v>1192435.3679736883</v>
          </cell>
          <cell r="K104">
            <v>1190161.7226167619</v>
          </cell>
          <cell r="L104">
            <v>418219.78</v>
          </cell>
          <cell r="M104">
            <v>441394.26000000007</v>
          </cell>
        </row>
        <row r="105">
          <cell r="B105">
            <v>31700</v>
          </cell>
          <cell r="C105" t="str">
            <v>Caswell County Schools</v>
          </cell>
          <cell r="D105">
            <v>14496544.725151476</v>
          </cell>
          <cell r="E105">
            <v>14812082.996751692</v>
          </cell>
          <cell r="F105">
            <v>143096515.73373985</v>
          </cell>
          <cell r="G105">
            <v>138309100.19257885</v>
          </cell>
          <cell r="H105">
            <v>811590.37000000011</v>
          </cell>
          <cell r="I105">
            <v>859835.88000000012</v>
          </cell>
          <cell r="J105">
            <v>2314020.3017056054</v>
          </cell>
          <cell r="K105">
            <v>2318434.6622642973</v>
          </cell>
          <cell r="L105">
            <v>811590.37000000011</v>
          </cell>
          <cell r="M105">
            <v>859835.88000000012</v>
          </cell>
        </row>
        <row r="106">
          <cell r="B106">
            <v>31800</v>
          </cell>
          <cell r="C106" t="str">
            <v>Catawba County Schools</v>
          </cell>
          <cell r="D106">
            <v>83360428.624387026</v>
          </cell>
          <cell r="E106">
            <v>83906422.412500024</v>
          </cell>
          <cell r="F106">
            <v>907197434.60667217</v>
          </cell>
          <cell r="G106">
            <v>839765635.47317159</v>
          </cell>
          <cell r="H106">
            <v>4666941.1500000004</v>
          </cell>
          <cell r="I106">
            <v>4870736.4499999993</v>
          </cell>
          <cell r="J106">
            <v>13306462.184815358</v>
          </cell>
          <cell r="K106">
            <v>13133301.923192771</v>
          </cell>
          <cell r="L106">
            <v>4666941.1500000004</v>
          </cell>
          <cell r="M106">
            <v>4870736.4499999993</v>
          </cell>
        </row>
        <row r="107">
          <cell r="B107">
            <v>31805</v>
          </cell>
          <cell r="C107" t="str">
            <v>Catawba Valley Community College</v>
          </cell>
          <cell r="D107">
            <v>17584367.538510107</v>
          </cell>
          <cell r="E107">
            <v>17891858.215881497</v>
          </cell>
          <cell r="F107">
            <v>168763191.96074688</v>
          </cell>
          <cell r="G107">
            <v>152249587.82535291</v>
          </cell>
          <cell r="H107">
            <v>984462.41000000015</v>
          </cell>
          <cell r="I107">
            <v>1038615.68</v>
          </cell>
          <cell r="J107">
            <v>2806916.0098659466</v>
          </cell>
          <cell r="K107">
            <v>2800490.9416936678</v>
          </cell>
          <cell r="L107">
            <v>984462.41000000015</v>
          </cell>
          <cell r="M107">
            <v>1038615.68</v>
          </cell>
        </row>
        <row r="108">
          <cell r="B108">
            <v>31810</v>
          </cell>
          <cell r="C108" t="str">
            <v>Hickory City Schools</v>
          </cell>
          <cell r="D108">
            <v>20796222.481210314</v>
          </cell>
          <cell r="E108">
            <v>21302624.541839864</v>
          </cell>
          <cell r="F108">
            <v>225416660.24890015</v>
          </cell>
          <cell r="G108">
            <v>218434974.71038678</v>
          </cell>
          <cell r="H108">
            <v>1164278.3999999999</v>
          </cell>
          <cell r="I108">
            <v>1236609.3899999999</v>
          </cell>
          <cell r="J108">
            <v>3319610.4266704386</v>
          </cell>
          <cell r="K108">
            <v>3334355.0090716244</v>
          </cell>
          <cell r="L108">
            <v>1164278.3999999999</v>
          </cell>
          <cell r="M108">
            <v>1236609.3899999999</v>
          </cell>
        </row>
        <row r="109">
          <cell r="B109">
            <v>31820</v>
          </cell>
          <cell r="C109" t="str">
            <v>Newton-Conover City Schools</v>
          </cell>
          <cell r="D109">
            <v>17267334.560516439</v>
          </cell>
          <cell r="E109">
            <v>17505815.419426747</v>
          </cell>
          <cell r="F109">
            <v>201114695.69890016</v>
          </cell>
          <cell r="G109">
            <v>183085903.75335094</v>
          </cell>
          <cell r="H109">
            <v>966713.2899999998</v>
          </cell>
          <cell r="I109">
            <v>1016206.0399999999</v>
          </cell>
          <cell r="J109">
            <v>2756309.416274392</v>
          </cell>
          <cell r="K109">
            <v>2740066.2869969304</v>
          </cell>
          <cell r="L109">
            <v>966713.2899999998</v>
          </cell>
          <cell r="M109">
            <v>1016206.0399999999</v>
          </cell>
        </row>
        <row r="110">
          <cell r="B110">
            <v>31900</v>
          </cell>
          <cell r="C110" t="str">
            <v>Chatham County Schools</v>
          </cell>
          <cell r="D110">
            <v>47449606.153280877</v>
          </cell>
          <cell r="E110">
            <v>49928195.128690556</v>
          </cell>
          <cell r="F110">
            <v>529647263.10611236</v>
          </cell>
          <cell r="G110">
            <v>515421727.80009276</v>
          </cell>
          <cell r="H110">
            <v>2656470.5000000005</v>
          </cell>
          <cell r="I110">
            <v>2898313.0599999996</v>
          </cell>
          <cell r="J110">
            <v>7574173.9861724097</v>
          </cell>
          <cell r="K110">
            <v>7814920.9828244206</v>
          </cell>
          <cell r="L110">
            <v>2656470.5000000005</v>
          </cell>
          <cell r="M110">
            <v>2898313.0599999996</v>
          </cell>
        </row>
        <row r="111">
          <cell r="B111">
            <v>32000</v>
          </cell>
          <cell r="C111" t="str">
            <v>Cherokee County Schools</v>
          </cell>
          <cell r="D111">
            <v>19440533.865363136</v>
          </cell>
          <cell r="E111">
            <v>20525741.674277291</v>
          </cell>
          <cell r="F111">
            <v>212912478.82260874</v>
          </cell>
          <cell r="G111">
            <v>206627554.32907081</v>
          </cell>
          <cell r="H111">
            <v>1088380.05</v>
          </cell>
          <cell r="I111">
            <v>1191511.6299999999</v>
          </cell>
          <cell r="J111">
            <v>3103207.7569764187</v>
          </cell>
          <cell r="K111">
            <v>3212754.8148875008</v>
          </cell>
          <cell r="L111">
            <v>1088380.05</v>
          </cell>
          <cell r="M111">
            <v>1191511.6299999999</v>
          </cell>
        </row>
        <row r="112">
          <cell r="B112">
            <v>32005</v>
          </cell>
          <cell r="C112" t="str">
            <v>Tri-County Community College</v>
          </cell>
          <cell r="D112">
            <v>4882012.8182647983</v>
          </cell>
          <cell r="E112">
            <v>5113311.8306955714</v>
          </cell>
          <cell r="F112">
            <v>48015712.040344745</v>
          </cell>
          <cell r="G112">
            <v>42547698.618388936</v>
          </cell>
          <cell r="H112">
            <v>273319.93000000005</v>
          </cell>
          <cell r="I112">
            <v>296825.84000000003</v>
          </cell>
          <cell r="J112">
            <v>779294.44490667747</v>
          </cell>
          <cell r="K112">
            <v>800351.94171208155</v>
          </cell>
          <cell r="L112">
            <v>273319.93000000005</v>
          </cell>
          <cell r="M112">
            <v>296825.84000000003</v>
          </cell>
        </row>
        <row r="113">
          <cell r="B113">
            <v>32100</v>
          </cell>
          <cell r="C113" t="str">
            <v>Edenton-Chowan County Schools</v>
          </cell>
          <cell r="D113">
            <v>12526936.409894714</v>
          </cell>
          <cell r="E113">
            <v>12490781.224289732</v>
          </cell>
          <cell r="F113">
            <v>132767746.29320997</v>
          </cell>
          <cell r="G113">
            <v>118712257.96525387</v>
          </cell>
          <cell r="H113">
            <v>701321.67</v>
          </cell>
          <cell r="I113">
            <v>725085.18000000017</v>
          </cell>
          <cell r="J113">
            <v>1999620.3040285937</v>
          </cell>
          <cell r="K113">
            <v>1955097.0755095114</v>
          </cell>
          <cell r="L113">
            <v>701321.67</v>
          </cell>
          <cell r="M113">
            <v>725085.18000000017</v>
          </cell>
        </row>
        <row r="114">
          <cell r="B114">
            <v>32200</v>
          </cell>
          <cell r="C114" t="str">
            <v>Clay County Schools</v>
          </cell>
          <cell r="D114">
            <v>7558457.5352732344</v>
          </cell>
          <cell r="E114">
            <v>7996506.6278141513</v>
          </cell>
          <cell r="F114">
            <v>81734057.554073185</v>
          </cell>
          <cell r="G114">
            <v>76538949.727148935</v>
          </cell>
          <cell r="H114">
            <v>423160.93</v>
          </cell>
          <cell r="I114">
            <v>464194.22</v>
          </cell>
          <cell r="J114">
            <v>1206523.6591072716</v>
          </cell>
          <cell r="K114">
            <v>1251638.8239936426</v>
          </cell>
          <cell r="L114">
            <v>423160.93</v>
          </cell>
          <cell r="M114">
            <v>464194.22</v>
          </cell>
        </row>
        <row r="115">
          <cell r="B115">
            <v>32300</v>
          </cell>
          <cell r="C115" t="str">
            <v>Cleveland County Schools</v>
          </cell>
          <cell r="D115">
            <v>82167565.144666865</v>
          </cell>
          <cell r="E115">
            <v>85074434.241919965</v>
          </cell>
          <cell r="F115">
            <v>929025133.40120316</v>
          </cell>
          <cell r="G115">
            <v>880730574.97810864</v>
          </cell>
          <cell r="H115">
            <v>4600158.58</v>
          </cell>
          <cell r="I115">
            <v>4938539.0999999996</v>
          </cell>
          <cell r="J115">
            <v>13116050.582494255</v>
          </cell>
          <cell r="K115">
            <v>13316122.874969492</v>
          </cell>
          <cell r="L115">
            <v>4600158.58</v>
          </cell>
          <cell r="M115">
            <v>4938539.0999999996</v>
          </cell>
        </row>
        <row r="116">
          <cell r="B116">
            <v>32305</v>
          </cell>
          <cell r="C116" t="str">
            <v>Cleveland Technical College</v>
          </cell>
          <cell r="D116">
            <v>10052613.184095472</v>
          </cell>
          <cell r="E116">
            <v>9981887.3736679535</v>
          </cell>
          <cell r="F116">
            <v>95464721.90110001</v>
          </cell>
          <cell r="G116">
            <v>86612330.665468916</v>
          </cell>
          <cell r="H116">
            <v>562796.46</v>
          </cell>
          <cell r="I116">
            <v>579444.82999999996</v>
          </cell>
          <cell r="J116">
            <v>1604654.8632261944</v>
          </cell>
          <cell r="K116">
            <v>1562396.9759692315</v>
          </cell>
          <cell r="L116">
            <v>562796.46</v>
          </cell>
          <cell r="M116">
            <v>579444.82999999996</v>
          </cell>
        </row>
        <row r="117">
          <cell r="B117">
            <v>32400</v>
          </cell>
          <cell r="C117" t="str">
            <v>Columbus County Schools</v>
          </cell>
          <cell r="D117">
            <v>32209587.950728215</v>
          </cell>
          <cell r="E117">
            <v>32987067.583962504</v>
          </cell>
          <cell r="F117">
            <v>329063471.68641323</v>
          </cell>
          <cell r="G117">
            <v>311951248.58283794</v>
          </cell>
          <cell r="H117">
            <v>1803256.7000000002</v>
          </cell>
          <cell r="I117">
            <v>1914886.9400000002</v>
          </cell>
          <cell r="J117">
            <v>5141476.2511125579</v>
          </cell>
          <cell r="K117">
            <v>5163241.4502325878</v>
          </cell>
          <cell r="L117">
            <v>1803256.7000000002</v>
          </cell>
          <cell r="M117">
            <v>1914886.9400000002</v>
          </cell>
        </row>
        <row r="118">
          <cell r="B118">
            <v>32405</v>
          </cell>
          <cell r="C118" t="str">
            <v>Southeastern Community College</v>
          </cell>
          <cell r="D118">
            <v>8724274.1712097097</v>
          </cell>
          <cell r="E118">
            <v>8923958.5960653909</v>
          </cell>
          <cell r="F118">
            <v>82246311.512199968</v>
          </cell>
          <cell r="G118">
            <v>75553412.722780958</v>
          </cell>
          <cell r="H118">
            <v>488429.27999999997</v>
          </cell>
          <cell r="I118">
            <v>518032.46000000008</v>
          </cell>
          <cell r="J118">
            <v>1392617.8915447844</v>
          </cell>
          <cell r="K118">
            <v>1396806.575973595</v>
          </cell>
          <cell r="L118">
            <v>488429.27999999997</v>
          </cell>
          <cell r="M118">
            <v>518032.46000000008</v>
          </cell>
        </row>
        <row r="119">
          <cell r="B119">
            <v>32410</v>
          </cell>
          <cell r="C119" t="str">
            <v>Whiteville City Schools</v>
          </cell>
          <cell r="D119">
            <v>12936300.755820157</v>
          </cell>
          <cell r="E119">
            <v>13063236.074077608</v>
          </cell>
          <cell r="F119">
            <v>131058988.42799997</v>
          </cell>
          <cell r="G119">
            <v>120905471.60327283</v>
          </cell>
          <cell r="H119">
            <v>724239.97</v>
          </cell>
          <cell r="I119">
            <v>758315.97000000009</v>
          </cell>
          <cell r="J119">
            <v>2064965.3517779643</v>
          </cell>
          <cell r="K119">
            <v>2044699.5417271641</v>
          </cell>
          <cell r="L119">
            <v>724239.97</v>
          </cell>
          <cell r="M119">
            <v>758315.97000000009</v>
          </cell>
        </row>
        <row r="120">
          <cell r="B120">
            <v>32500</v>
          </cell>
          <cell r="C120" t="str">
            <v>New Bern/Craven County Board Of Education</v>
          </cell>
          <cell r="D120">
            <v>68922823.698455706</v>
          </cell>
          <cell r="E120">
            <v>67679167.682650954</v>
          </cell>
          <cell r="F120">
            <v>751463628.71451771</v>
          </cell>
          <cell r="G120">
            <v>684661446.61729491</v>
          </cell>
          <cell r="H120">
            <v>3858650.53</v>
          </cell>
          <cell r="I120">
            <v>3928750.3800000004</v>
          </cell>
          <cell r="J120">
            <v>11001850.186575146</v>
          </cell>
          <cell r="K120">
            <v>10593360.049566701</v>
          </cell>
          <cell r="L120">
            <v>3858650.53</v>
          </cell>
          <cell r="M120">
            <v>3928750.3800000004</v>
          </cell>
        </row>
        <row r="121">
          <cell r="B121">
            <v>32505</v>
          </cell>
          <cell r="C121" t="str">
            <v>Craven Community College</v>
          </cell>
          <cell r="D121">
            <v>10266945.783521611</v>
          </cell>
          <cell r="E121">
            <v>11107875.504347552</v>
          </cell>
          <cell r="F121">
            <v>109586342.02042952</v>
          </cell>
          <cell r="G121">
            <v>95255476.894326881</v>
          </cell>
          <cell r="H121">
            <v>574795.8899999999</v>
          </cell>
          <cell r="I121">
            <v>644808.0199999999</v>
          </cell>
          <cell r="J121">
            <v>1638867.8426494161</v>
          </cell>
          <cell r="K121">
            <v>1738640.2438498028</v>
          </cell>
          <cell r="L121">
            <v>574795.8899999999</v>
          </cell>
          <cell r="M121">
            <v>644808.0199999999</v>
          </cell>
        </row>
        <row r="122">
          <cell r="B122">
            <v>32600</v>
          </cell>
          <cell r="C122" t="str">
            <v>Cumberland County Schools</v>
          </cell>
          <cell r="D122">
            <v>241602438.65133688</v>
          </cell>
          <cell r="E122">
            <v>245089513.77081433</v>
          </cell>
          <cell r="F122">
            <v>2698672922.500627</v>
          </cell>
          <cell r="G122">
            <v>2473328961.22682</v>
          </cell>
          <cell r="H122">
            <v>13526134.420000002</v>
          </cell>
          <cell r="I122">
            <v>14227354.640000001</v>
          </cell>
          <cell r="J122">
            <v>38565945.097991951</v>
          </cell>
          <cell r="K122">
            <v>38362195.527014732</v>
          </cell>
          <cell r="L122">
            <v>13526134.420000002</v>
          </cell>
          <cell r="M122">
            <v>14227354.640000001</v>
          </cell>
        </row>
        <row r="123">
          <cell r="B123">
            <v>32605</v>
          </cell>
          <cell r="C123" t="str">
            <v>Fayetteville Technical Community College</v>
          </cell>
          <cell r="D123">
            <v>38084830.741331033</v>
          </cell>
          <cell r="E123">
            <v>39200255.576986633</v>
          </cell>
          <cell r="F123">
            <v>383772986.3054682</v>
          </cell>
          <cell r="G123">
            <v>330537517.92549813</v>
          </cell>
          <cell r="H123">
            <v>2132182.7000000002</v>
          </cell>
          <cell r="I123">
            <v>2275560.1799999997</v>
          </cell>
          <cell r="J123">
            <v>6079315.6709652329</v>
          </cell>
          <cell r="K123">
            <v>6135749.5309225544</v>
          </cell>
          <cell r="L123">
            <v>2132182.7000000002</v>
          </cell>
          <cell r="M123">
            <v>2275560.1799999997</v>
          </cell>
        </row>
        <row r="124">
          <cell r="B124">
            <v>32700</v>
          </cell>
          <cell r="C124" t="str">
            <v>Currituck County Schools</v>
          </cell>
          <cell r="D124">
            <v>21573130.217260268</v>
          </cell>
          <cell r="E124">
            <v>22730696.271889336</v>
          </cell>
          <cell r="F124">
            <v>229541841.44503731</v>
          </cell>
          <cell r="G124">
            <v>223812577.26976481</v>
          </cell>
          <cell r="H124">
            <v>1207773.6499999999</v>
          </cell>
          <cell r="I124">
            <v>1319508.42</v>
          </cell>
          <cell r="J124">
            <v>3443624.8251258573</v>
          </cell>
          <cell r="K124">
            <v>3557881.3692650232</v>
          </cell>
          <cell r="L124">
            <v>1207773.6499999999</v>
          </cell>
          <cell r="M124">
            <v>1319508.42</v>
          </cell>
        </row>
        <row r="125">
          <cell r="B125">
            <v>32800</v>
          </cell>
          <cell r="C125" t="str">
            <v>Dare County Schools</v>
          </cell>
          <cell r="D125">
            <v>32377245.266227331</v>
          </cell>
          <cell r="E125">
            <v>33436840.334378324</v>
          </cell>
          <cell r="F125">
            <v>307712099.49276775</v>
          </cell>
          <cell r="G125">
            <v>295501633.68468535</v>
          </cell>
          <cell r="H125">
            <v>1812643.01</v>
          </cell>
          <cell r="I125">
            <v>1940996.08</v>
          </cell>
          <cell r="J125">
            <v>5168238.6582343942</v>
          </cell>
          <cell r="K125">
            <v>5233641.3214009218</v>
          </cell>
          <cell r="L125">
            <v>1812643.01</v>
          </cell>
          <cell r="M125">
            <v>1940996.08</v>
          </cell>
        </row>
        <row r="126">
          <cell r="B126">
            <v>32900</v>
          </cell>
          <cell r="C126" t="str">
            <v>Davidson County Schools</v>
          </cell>
          <cell r="D126">
            <v>88724339.921425864</v>
          </cell>
          <cell r="E126">
            <v>91443216.518730476</v>
          </cell>
          <cell r="F126">
            <v>979338173.18845117</v>
          </cell>
          <cell r="G126">
            <v>938766821.7910893</v>
          </cell>
          <cell r="H126">
            <v>4967240.21</v>
          </cell>
          <cell r="I126">
            <v>5308244.5299999993</v>
          </cell>
          <cell r="J126">
            <v>14162679.985210288</v>
          </cell>
          <cell r="K126">
            <v>14312985.071205508</v>
          </cell>
          <cell r="L126">
            <v>4967240.21</v>
          </cell>
          <cell r="M126">
            <v>5308244.5299999993</v>
          </cell>
        </row>
        <row r="127">
          <cell r="B127">
            <v>32901</v>
          </cell>
          <cell r="C127" t="str">
            <v>Invest Collegiate Charter School</v>
          </cell>
          <cell r="D127">
            <v>2208397.9618186615</v>
          </cell>
          <cell r="E127">
            <v>1960018.1363343119</v>
          </cell>
          <cell r="F127">
            <v>33655641.5145</v>
          </cell>
          <cell r="G127">
            <v>24622938.362749983</v>
          </cell>
          <cell r="H127">
            <v>123637.35999999997</v>
          </cell>
          <cell r="I127">
            <v>113778.32000000002</v>
          </cell>
          <cell r="J127">
            <v>352516.94902353815</v>
          </cell>
          <cell r="K127">
            <v>306788.31511683273</v>
          </cell>
          <cell r="L127">
            <v>123637.35999999997</v>
          </cell>
          <cell r="M127">
            <v>113778.32000000002</v>
          </cell>
        </row>
        <row r="128">
          <cell r="B128">
            <v>32905</v>
          </cell>
          <cell r="C128" t="str">
            <v>Davidson County Community College</v>
          </cell>
          <cell r="D128">
            <v>13729855.95979077</v>
          </cell>
          <cell r="E128">
            <v>14586540.803366374</v>
          </cell>
          <cell r="F128">
            <v>141526662.77274996</v>
          </cell>
          <cell r="G128">
            <v>123483171.05038677</v>
          </cell>
          <cell r="H128">
            <v>768667.2300000001</v>
          </cell>
          <cell r="I128">
            <v>846743.24</v>
          </cell>
          <cell r="J128">
            <v>2191637.1130374698</v>
          </cell>
          <cell r="K128">
            <v>2283132.0759189259</v>
          </cell>
          <cell r="L128">
            <v>768667.2300000001</v>
          </cell>
          <cell r="M128">
            <v>846743.24</v>
          </cell>
        </row>
        <row r="129">
          <cell r="B129">
            <v>32910</v>
          </cell>
          <cell r="C129" t="str">
            <v>Lexington City Schools</v>
          </cell>
          <cell r="D129">
            <v>17108712.864938077</v>
          </cell>
          <cell r="E129">
            <v>17835078.005217217</v>
          </cell>
          <cell r="F129">
            <v>178247922.94302073</v>
          </cell>
          <cell r="G129">
            <v>172426108.10042667</v>
          </cell>
          <cell r="H129">
            <v>957832.84</v>
          </cell>
          <cell r="I129">
            <v>1035319.61</v>
          </cell>
          <cell r="J129">
            <v>2730989.3258101824</v>
          </cell>
          <cell r="K129">
            <v>2791603.5212975224</v>
          </cell>
          <cell r="L129">
            <v>957832.84</v>
          </cell>
          <cell r="M129">
            <v>1035319.61</v>
          </cell>
        </row>
        <row r="130">
          <cell r="B130">
            <v>32920</v>
          </cell>
          <cell r="C130" t="str">
            <v>Thomasville City Schools</v>
          </cell>
          <cell r="D130">
            <v>13687375.006844237</v>
          </cell>
          <cell r="E130">
            <v>14091240.455673739</v>
          </cell>
          <cell r="F130">
            <v>146242903.88170004</v>
          </cell>
          <cell r="G130">
            <v>144454264.07664904</v>
          </cell>
          <cell r="H130">
            <v>766288.93</v>
          </cell>
          <cell r="I130">
            <v>817991.24</v>
          </cell>
          <cell r="J130">
            <v>2184856.0635240967</v>
          </cell>
          <cell r="K130">
            <v>2205606.0794352447</v>
          </cell>
          <cell r="L130">
            <v>766288.93</v>
          </cell>
          <cell r="M130">
            <v>817991.24</v>
          </cell>
        </row>
        <row r="131">
          <cell r="B131">
            <v>33000</v>
          </cell>
          <cell r="C131" t="str">
            <v>Davie County Schools</v>
          </cell>
          <cell r="D131">
            <v>33248683.169901162</v>
          </cell>
          <cell r="E131">
            <v>33626118.039243132</v>
          </cell>
          <cell r="F131">
            <v>378285211.09255856</v>
          </cell>
          <cell r="G131">
            <v>353816489.49002314</v>
          </cell>
          <cell r="H131">
            <v>1861430.54</v>
          </cell>
          <cell r="I131">
            <v>1951983.5800000003</v>
          </cell>
          <cell r="J131">
            <v>5307342.4956666594</v>
          </cell>
          <cell r="K131">
            <v>5263267.673876035</v>
          </cell>
          <cell r="L131">
            <v>1861430.54</v>
          </cell>
          <cell r="M131">
            <v>1951983.5800000003</v>
          </cell>
        </row>
        <row r="132">
          <cell r="B132">
            <v>33001</v>
          </cell>
          <cell r="C132" t="str">
            <v>N.E. Regional School For Biotechnology</v>
          </cell>
          <cell r="D132">
            <v>887805.29702769546</v>
          </cell>
          <cell r="E132">
            <v>1004587.1765098961</v>
          </cell>
          <cell r="F132">
            <v>10066611.2788</v>
          </cell>
          <cell r="G132">
            <v>10192495.462984992</v>
          </cell>
          <cell r="H132">
            <v>49703.859999999993</v>
          </cell>
          <cell r="I132">
            <v>58315.909999999996</v>
          </cell>
          <cell r="J132">
            <v>141716.49315298448</v>
          </cell>
          <cell r="K132">
            <v>157241.20178083883</v>
          </cell>
          <cell r="L132">
            <v>49703.859999999993</v>
          </cell>
          <cell r="M132">
            <v>58315.909999999996</v>
          </cell>
        </row>
        <row r="133">
          <cell r="B133">
            <v>33027</v>
          </cell>
          <cell r="C133" t="str">
            <v>Cornerstone Academy</v>
          </cell>
          <cell r="D133">
            <v>2744367.2649301142</v>
          </cell>
          <cell r="E133">
            <v>3232112.4621281237</v>
          </cell>
          <cell r="F133">
            <v>38902117.024400003</v>
          </cell>
          <cell r="G133">
            <v>41259645.610580973</v>
          </cell>
          <cell r="H133">
            <v>153643.65000000002</v>
          </cell>
          <cell r="I133">
            <v>187622.91999999998</v>
          </cell>
          <cell r="J133">
            <v>438071.39472114539</v>
          </cell>
          <cell r="K133">
            <v>505900.59252149507</v>
          </cell>
          <cell r="L133">
            <v>153643.65000000002</v>
          </cell>
          <cell r="M133">
            <v>187622.91999999998</v>
          </cell>
        </row>
        <row r="134">
          <cell r="B134">
            <v>33100</v>
          </cell>
          <cell r="C134" t="str">
            <v>Duplin County Schools</v>
          </cell>
          <cell r="D134">
            <v>50284064.368227407</v>
          </cell>
          <cell r="E134">
            <v>50198177.746114552</v>
          </cell>
          <cell r="F134">
            <v>540831654.12982905</v>
          </cell>
          <cell r="G134">
            <v>504778101.75718284</v>
          </cell>
          <cell r="H134">
            <v>2815157.9</v>
          </cell>
          <cell r="I134">
            <v>2913985.45</v>
          </cell>
          <cell r="J134">
            <v>8026626.2068966115</v>
          </cell>
          <cell r="K134">
            <v>7857179.5266485345</v>
          </cell>
          <cell r="L134">
            <v>2815157.9</v>
          </cell>
          <cell r="M134">
            <v>2913985.45</v>
          </cell>
        </row>
        <row r="135">
          <cell r="B135">
            <v>33105</v>
          </cell>
          <cell r="C135" t="str">
            <v>James Sprunt Technical College</v>
          </cell>
          <cell r="D135">
            <v>5819356.8401507931</v>
          </cell>
          <cell r="E135">
            <v>6020197.7750148121</v>
          </cell>
          <cell r="F135">
            <v>60795810.004299961</v>
          </cell>
          <cell r="G135">
            <v>53670900.845476948</v>
          </cell>
          <cell r="H135">
            <v>325797.21999999991</v>
          </cell>
          <cell r="I135">
            <v>349470.23000000004</v>
          </cell>
          <cell r="J135">
            <v>928918.58896655857</v>
          </cell>
          <cell r="K135">
            <v>942300.63376917492</v>
          </cell>
          <cell r="L135">
            <v>325797.21999999991</v>
          </cell>
          <cell r="M135">
            <v>349470.23000000004</v>
          </cell>
        </row>
        <row r="136">
          <cell r="B136">
            <v>33200</v>
          </cell>
          <cell r="C136" t="str">
            <v>Durham Public Schools</v>
          </cell>
          <cell r="D136">
            <v>206090928.02835992</v>
          </cell>
          <cell r="E136">
            <v>209256767.56590196</v>
          </cell>
          <cell r="F136">
            <v>2360413438.8245788</v>
          </cell>
          <cell r="G136">
            <v>2233444743.7535615</v>
          </cell>
          <cell r="H136">
            <v>11538019.280000001</v>
          </cell>
          <cell r="I136">
            <v>12147277.119999997</v>
          </cell>
          <cell r="J136">
            <v>32897397.310654007</v>
          </cell>
          <cell r="K136">
            <v>32753539.34652973</v>
          </cell>
          <cell r="L136">
            <v>11538019.280000001</v>
          </cell>
          <cell r="M136">
            <v>12147277.119999997</v>
          </cell>
        </row>
        <row r="137">
          <cell r="B137">
            <v>33202</v>
          </cell>
          <cell r="C137" t="str">
            <v>Central Park School For Children</v>
          </cell>
          <cell r="D137">
            <v>2311338.4043005779</v>
          </cell>
          <cell r="E137">
            <v>2722323.9935597242</v>
          </cell>
          <cell r="F137">
            <v>28241064.610799994</v>
          </cell>
          <cell r="G137">
            <v>33124982.61022396</v>
          </cell>
          <cell r="H137">
            <v>129400.48999999999</v>
          </cell>
          <cell r="I137">
            <v>158029.89000000001</v>
          </cell>
          <cell r="J137">
            <v>368948.883549041</v>
          </cell>
          <cell r="K137">
            <v>426106.86896412604</v>
          </cell>
          <cell r="L137">
            <v>129400.48999999999</v>
          </cell>
          <cell r="M137">
            <v>158029.89000000001</v>
          </cell>
        </row>
        <row r="138">
          <cell r="B138">
            <v>33203</v>
          </cell>
          <cell r="C138" t="str">
            <v>Healthy Start Academy</v>
          </cell>
          <cell r="D138">
            <v>1415820.5181660494</v>
          </cell>
          <cell r="E138">
            <v>1582990.2127562717</v>
          </cell>
          <cell r="F138">
            <v>19541158.916000001</v>
          </cell>
          <cell r="G138">
            <v>19121235.259954982</v>
          </cell>
          <cell r="H138">
            <v>79264.840000000011</v>
          </cell>
          <cell r="I138">
            <v>91891.989999999991</v>
          </cell>
          <cell r="J138">
            <v>226001.26338542748</v>
          </cell>
          <cell r="K138">
            <v>247774.6971904035</v>
          </cell>
          <cell r="L138">
            <v>79264.840000000011</v>
          </cell>
          <cell r="M138">
            <v>91891.989999999991</v>
          </cell>
        </row>
        <row r="139">
          <cell r="B139">
            <v>33204</v>
          </cell>
          <cell r="C139" t="str">
            <v>Voyager Academy</v>
          </cell>
          <cell r="D139">
            <v>5076438.867789614</v>
          </cell>
          <cell r="E139">
            <v>5381784.8776733922</v>
          </cell>
          <cell r="F139">
            <v>68952111.42930001</v>
          </cell>
          <cell r="G139">
            <v>69043834.992967933</v>
          </cell>
          <cell r="H139">
            <v>284204.88999999996</v>
          </cell>
          <cell r="I139">
            <v>312410.59999999998</v>
          </cell>
          <cell r="J139">
            <v>810329.82846261247</v>
          </cell>
          <cell r="K139">
            <v>842374.20273597597</v>
          </cell>
          <cell r="L139">
            <v>284204.88999999996</v>
          </cell>
          <cell r="M139">
            <v>312410.59999999998</v>
          </cell>
        </row>
        <row r="140">
          <cell r="B140">
            <v>33205</v>
          </cell>
          <cell r="C140" t="str">
            <v>Durham Technical Institute</v>
          </cell>
          <cell r="D140">
            <v>18323399.654876031</v>
          </cell>
          <cell r="E140">
            <v>19445137.126165729</v>
          </cell>
          <cell r="F140">
            <v>190436540.39355904</v>
          </cell>
          <cell r="G140">
            <v>168660273.256717</v>
          </cell>
          <cell r="H140">
            <v>1025837.1900000001</v>
          </cell>
          <cell r="I140">
            <v>1128782.94</v>
          </cell>
          <cell r="J140">
            <v>2924884.4881003578</v>
          </cell>
          <cell r="K140">
            <v>3043615.1306788921</v>
          </cell>
          <cell r="L140">
            <v>1025837.1900000001</v>
          </cell>
          <cell r="M140">
            <v>1128782.94</v>
          </cell>
        </row>
        <row r="141">
          <cell r="B141">
            <v>33206</v>
          </cell>
          <cell r="C141" t="str">
            <v>Bear Grass Charter School</v>
          </cell>
          <cell r="D141">
            <v>1290150.2741229129</v>
          </cell>
          <cell r="E141">
            <v>1560793.3428338699</v>
          </cell>
          <cell r="F141">
            <v>15561724.852200005</v>
          </cell>
          <cell r="G141">
            <v>15787374.455390988</v>
          </cell>
          <cell r="H141">
            <v>72229.179999999993</v>
          </cell>
          <cell r="I141">
            <v>90603.470000000016</v>
          </cell>
          <cell r="J141">
            <v>205941.06962549154</v>
          </cell>
          <cell r="K141">
            <v>244300.37203079197</v>
          </cell>
          <cell r="L141">
            <v>72229.179999999993</v>
          </cell>
          <cell r="M141">
            <v>90603.470000000016</v>
          </cell>
        </row>
        <row r="142">
          <cell r="B142">
            <v>33207</v>
          </cell>
          <cell r="C142" t="str">
            <v>Invest Collegiate Charter (Buncombe)</v>
          </cell>
          <cell r="D142">
            <v>2460409.1641895673</v>
          </cell>
          <cell r="E142">
            <v>3117563.920740318</v>
          </cell>
          <cell r="F142">
            <v>31930114.221099988</v>
          </cell>
          <cell r="G142">
            <v>45271507.553263955</v>
          </cell>
          <cell r="H142">
            <v>137746.23000000001</v>
          </cell>
          <cell r="I142">
            <v>180973.41999999998</v>
          </cell>
          <cell r="J142">
            <v>392744.3997436905</v>
          </cell>
          <cell r="K142">
            <v>487971.08801334823</v>
          </cell>
          <cell r="L142">
            <v>137746.23000000001</v>
          </cell>
          <cell r="M142">
            <v>180973.41999999998</v>
          </cell>
        </row>
        <row r="143">
          <cell r="B143">
            <v>33208</v>
          </cell>
          <cell r="C143" t="str">
            <v>Kipp Halifax College Prep Charter</v>
          </cell>
          <cell r="D143">
            <v>503470.29346250289</v>
          </cell>
          <cell r="E143">
            <v>108589.67441262626</v>
          </cell>
          <cell r="F143">
            <v>5103787.2952999994</v>
          </cell>
          <cell r="G143">
            <v>4275285.6743969955</v>
          </cell>
          <cell r="H143">
            <v>28186.83</v>
          </cell>
          <cell r="I143">
            <v>6303.59</v>
          </cell>
          <cell r="J143">
            <v>80366.770321245436</v>
          </cell>
          <cell r="K143">
            <v>16996.803567562918</v>
          </cell>
          <cell r="L143">
            <v>28186.83</v>
          </cell>
          <cell r="M143">
            <v>6303.59</v>
          </cell>
        </row>
        <row r="144">
          <cell r="B144">
            <v>33209</v>
          </cell>
          <cell r="C144" t="str">
            <v>Pioneer Springs Community Charter</v>
          </cell>
          <cell r="D144">
            <v>805377.2800405724</v>
          </cell>
          <cell r="E144">
            <v>976251.59349274274</v>
          </cell>
          <cell r="F144">
            <v>11768698.4888</v>
          </cell>
          <cell r="G144">
            <v>11706423.65120499</v>
          </cell>
          <cell r="H144">
            <v>45089.120000000003</v>
          </cell>
          <cell r="I144">
            <v>56671.039999999994</v>
          </cell>
          <cell r="J144">
            <v>128558.86777715245</v>
          </cell>
          <cell r="K144">
            <v>152806.02559010033</v>
          </cell>
          <cell r="L144">
            <v>45089.120000000003</v>
          </cell>
          <cell r="M144">
            <v>56671.039999999994</v>
          </cell>
        </row>
        <row r="145">
          <cell r="B145">
            <v>33300</v>
          </cell>
          <cell r="C145" t="str">
            <v>Edgecombe County Schools</v>
          </cell>
          <cell r="D145">
            <v>30800289.347522162</v>
          </cell>
          <cell r="E145">
            <v>32647574.958123442</v>
          </cell>
          <cell r="F145">
            <v>340240809.52600038</v>
          </cell>
          <cell r="G145">
            <v>322746365.81789714</v>
          </cell>
          <cell r="H145">
            <v>1724356.99</v>
          </cell>
          <cell r="I145">
            <v>1895179.5200000003</v>
          </cell>
          <cell r="J145">
            <v>4916516.0526091121</v>
          </cell>
          <cell r="K145">
            <v>5110102.9773047073</v>
          </cell>
          <cell r="L145">
            <v>1724356.99</v>
          </cell>
          <cell r="M145">
            <v>1895179.5200000003</v>
          </cell>
        </row>
        <row r="146">
          <cell r="B146">
            <v>33305</v>
          </cell>
          <cell r="C146" t="str">
            <v>Edgecombe Technical College</v>
          </cell>
          <cell r="D146">
            <v>9890252.8145646062</v>
          </cell>
          <cell r="E146">
            <v>9585865.7015729751</v>
          </cell>
          <cell r="F146">
            <v>86758747.13913925</v>
          </cell>
          <cell r="G146">
            <v>77126323.471766964</v>
          </cell>
          <cell r="H146">
            <v>553706.70000000007</v>
          </cell>
          <cell r="I146">
            <v>556455.91999999993</v>
          </cell>
          <cell r="J146">
            <v>1578737.9845209538</v>
          </cell>
          <cell r="K146">
            <v>1500410.3957026873</v>
          </cell>
          <cell r="L146">
            <v>553706.70000000007</v>
          </cell>
          <cell r="M146">
            <v>556455.91999999993</v>
          </cell>
        </row>
        <row r="147">
          <cell r="B147">
            <v>33400</v>
          </cell>
          <cell r="C147" t="str">
            <v>Winston-Salem-Forsyth County Schools</v>
          </cell>
          <cell r="D147">
            <v>280678233.04733789</v>
          </cell>
          <cell r="E147">
            <v>291930084.01741481</v>
          </cell>
          <cell r="F147">
            <v>3025967618.994173</v>
          </cell>
          <cell r="G147">
            <v>2915868505.9297028</v>
          </cell>
          <cell r="H147">
            <v>15713796.310000002</v>
          </cell>
          <cell r="I147">
            <v>16946432.229999997</v>
          </cell>
          <cell r="J147">
            <v>44803443.981483698</v>
          </cell>
          <cell r="K147">
            <v>45693831.576026857</v>
          </cell>
          <cell r="L147">
            <v>15713796.310000002</v>
          </cell>
          <cell r="M147">
            <v>16946432.229999997</v>
          </cell>
        </row>
        <row r="148">
          <cell r="B148">
            <v>33402</v>
          </cell>
          <cell r="C148" t="str">
            <v>Arts Based Elementary Charter</v>
          </cell>
          <cell r="D148">
            <v>1848554.4788531268</v>
          </cell>
          <cell r="E148">
            <v>2090917.8596928637</v>
          </cell>
          <cell r="F148">
            <v>23937073.506199997</v>
          </cell>
          <cell r="G148">
            <v>23669586.921950992</v>
          </cell>
          <cell r="H148">
            <v>103491.48999999999</v>
          </cell>
          <cell r="I148">
            <v>121377</v>
          </cell>
          <cell r="J148">
            <v>295076.70096401288</v>
          </cell>
          <cell r="K148">
            <v>327277.15898719366</v>
          </cell>
          <cell r="L148">
            <v>103491.48999999999</v>
          </cell>
          <cell r="M148">
            <v>121377</v>
          </cell>
        </row>
        <row r="149">
          <cell r="B149">
            <v>33405</v>
          </cell>
          <cell r="C149" t="str">
            <v>Forsyth Technical Institute</v>
          </cell>
          <cell r="D149">
            <v>29990558.944224395</v>
          </cell>
          <cell r="E149">
            <v>30395564.071218222</v>
          </cell>
          <cell r="F149">
            <v>304144971.65534997</v>
          </cell>
          <cell r="G149">
            <v>260220059.54016963</v>
          </cell>
          <cell r="H149">
            <v>1679024.1600000001</v>
          </cell>
          <cell r="I149">
            <v>1764451.13</v>
          </cell>
          <cell r="J149">
            <v>4787262.3147243606</v>
          </cell>
          <cell r="K149">
            <v>4757611.0218422227</v>
          </cell>
          <cell r="L149">
            <v>1679024.1600000001</v>
          </cell>
          <cell r="M149">
            <v>1764451.13</v>
          </cell>
        </row>
        <row r="150">
          <cell r="B150">
            <v>33500</v>
          </cell>
          <cell r="C150" t="str">
            <v>Franklin County Schools</v>
          </cell>
          <cell r="D150">
            <v>45161915.652118869</v>
          </cell>
          <cell r="E150">
            <v>43536664.901750259</v>
          </cell>
          <cell r="F150">
            <v>505844242.20540476</v>
          </cell>
          <cell r="G150">
            <v>465280608.86116701</v>
          </cell>
          <cell r="H150">
            <v>2528393.9399999995</v>
          </cell>
          <cell r="I150">
            <v>2527287.12</v>
          </cell>
          <cell r="J150">
            <v>7208999.914414241</v>
          </cell>
          <cell r="K150">
            <v>6814498.2045900524</v>
          </cell>
          <cell r="L150">
            <v>2528393.9399999995</v>
          </cell>
          <cell r="M150">
            <v>2527287.12</v>
          </cell>
        </row>
        <row r="151">
          <cell r="B151">
            <v>33501</v>
          </cell>
          <cell r="C151" t="str">
            <v>A Childs Garden Charter (AKA Cross Creek Charter)</v>
          </cell>
          <cell r="D151">
            <v>876324.9190739789</v>
          </cell>
          <cell r="E151">
            <v>963909.3951375722</v>
          </cell>
          <cell r="F151">
            <v>10504364.202400001</v>
          </cell>
          <cell r="G151">
            <v>11280829.795048993</v>
          </cell>
          <cell r="H151">
            <v>49061.13</v>
          </cell>
          <cell r="I151">
            <v>55954.58</v>
          </cell>
          <cell r="J151">
            <v>139883.93041753059</v>
          </cell>
          <cell r="K151">
            <v>150874.18518106104</v>
          </cell>
          <cell r="L151">
            <v>49061.13</v>
          </cell>
          <cell r="M151">
            <v>55954.58</v>
          </cell>
        </row>
        <row r="152">
          <cell r="B152">
            <v>33600</v>
          </cell>
          <cell r="C152" t="str">
            <v>Gaston County Schools</v>
          </cell>
          <cell r="D152">
            <v>143891164.44974682</v>
          </cell>
          <cell r="E152">
            <v>150274442.4601185</v>
          </cell>
          <cell r="F152">
            <v>1603241985.7174375</v>
          </cell>
          <cell r="G152">
            <v>1559941536.8607745</v>
          </cell>
          <cell r="H152">
            <v>8055759.8799999999</v>
          </cell>
          <cell r="I152">
            <v>8723375.1999999993</v>
          </cell>
          <cell r="J152">
            <v>22968719.931935009</v>
          </cell>
          <cell r="K152">
            <v>23521436.946335319</v>
          </cell>
          <cell r="L152">
            <v>8055759.8799999999</v>
          </cell>
          <cell r="M152">
            <v>8723375.1999999993</v>
          </cell>
        </row>
        <row r="153">
          <cell r="B153">
            <v>33605</v>
          </cell>
          <cell r="C153" t="str">
            <v>Gaston College</v>
          </cell>
          <cell r="D153">
            <v>22843715.10374115</v>
          </cell>
          <cell r="E153">
            <v>23070239.371783033</v>
          </cell>
          <cell r="F153">
            <v>213443448.58930016</v>
          </cell>
          <cell r="G153">
            <v>190110180.63348976</v>
          </cell>
          <cell r="H153">
            <v>1278907.46</v>
          </cell>
          <cell r="I153">
            <v>1339218.77</v>
          </cell>
          <cell r="J153">
            <v>3646442.7571297437</v>
          </cell>
          <cell r="K153">
            <v>3611027.7425535643</v>
          </cell>
          <cell r="L153">
            <v>1278907.46</v>
          </cell>
          <cell r="M153">
            <v>1339218.77</v>
          </cell>
        </row>
        <row r="154">
          <cell r="B154">
            <v>33700</v>
          </cell>
          <cell r="C154" t="str">
            <v>Gates County Schools</v>
          </cell>
          <cell r="D154">
            <v>10392053.913622342</v>
          </cell>
          <cell r="E154">
            <v>10855670.090137418</v>
          </cell>
          <cell r="F154">
            <v>113746970.07750002</v>
          </cell>
          <cell r="G154">
            <v>105196586.12824695</v>
          </cell>
          <cell r="H154">
            <v>581800.07999999996</v>
          </cell>
          <cell r="I154">
            <v>630167.58999999985</v>
          </cell>
          <cell r="J154">
            <v>1658838.3086087445</v>
          </cell>
          <cell r="K154">
            <v>1699164.2447993162</v>
          </cell>
          <cell r="L154">
            <v>581800.07999999996</v>
          </cell>
          <cell r="M154">
            <v>630167.58999999985</v>
          </cell>
        </row>
        <row r="155">
          <cell r="B155">
            <v>33800</v>
          </cell>
          <cell r="C155" t="str">
            <v>Graham County Schools</v>
          </cell>
          <cell r="D155">
            <v>8002533.9800584391</v>
          </cell>
          <cell r="E155">
            <v>8204856.9792062007</v>
          </cell>
          <cell r="F155">
            <v>86004421.076900065</v>
          </cell>
          <cell r="G155">
            <v>82353330.23572892</v>
          </cell>
          <cell r="H155">
            <v>448022.58999999997</v>
          </cell>
          <cell r="I155">
            <v>476288.88</v>
          </cell>
          <cell r="J155">
            <v>1277409.648025674</v>
          </cell>
          <cell r="K155">
            <v>1284250.488178093</v>
          </cell>
          <cell r="L155">
            <v>448022.58999999997</v>
          </cell>
          <cell r="M155">
            <v>476288.88</v>
          </cell>
        </row>
        <row r="156">
          <cell r="B156">
            <v>33900</v>
          </cell>
          <cell r="C156" t="str">
            <v>Granville County Schools And Oxford Orphanage</v>
          </cell>
          <cell r="D156">
            <v>41465807.49657955</v>
          </cell>
          <cell r="E156">
            <v>42350134.262272827</v>
          </cell>
          <cell r="F156">
            <v>448699530.14413673</v>
          </cell>
          <cell r="G156">
            <v>413739515.22898686</v>
          </cell>
          <cell r="H156">
            <v>2321466.9900000002</v>
          </cell>
          <cell r="I156">
            <v>2458409.4600000004</v>
          </cell>
          <cell r="J156">
            <v>6619006.2661776086</v>
          </cell>
          <cell r="K156">
            <v>6628778.6293617496</v>
          </cell>
          <cell r="L156">
            <v>2321466.9900000002</v>
          </cell>
          <cell r="M156">
            <v>2458409.4600000004</v>
          </cell>
        </row>
        <row r="157">
          <cell r="B157">
            <v>34000</v>
          </cell>
          <cell r="C157" t="str">
            <v>Greene County Schools</v>
          </cell>
          <cell r="D157">
            <v>17178016.137605488</v>
          </cell>
          <cell r="E157">
            <v>17840327.995964393</v>
          </cell>
          <cell r="F157">
            <v>195735824.92934257</v>
          </cell>
          <cell r="G157">
            <v>187350601.19865555</v>
          </cell>
          <cell r="H157">
            <v>961712.79</v>
          </cell>
          <cell r="I157">
            <v>1035624.3699999999</v>
          </cell>
          <cell r="J157">
            <v>2742051.905408808</v>
          </cell>
          <cell r="K157">
            <v>2792425.266660918</v>
          </cell>
          <cell r="L157">
            <v>961712.79</v>
          </cell>
          <cell r="M157">
            <v>1035624.3699999999</v>
          </cell>
        </row>
        <row r="158">
          <cell r="B158">
            <v>34100</v>
          </cell>
          <cell r="C158" t="str">
            <v>Guilford County Schools</v>
          </cell>
          <cell r="D158">
            <v>386871141.28413934</v>
          </cell>
          <cell r="E158">
            <v>398819292.00846201</v>
          </cell>
          <cell r="F158">
            <v>4441086748.0954542</v>
          </cell>
          <cell r="G158">
            <v>4180586492.0614166</v>
          </cell>
          <cell r="H158">
            <v>21659015.900000002</v>
          </cell>
          <cell r="I158">
            <v>23151310.789999999</v>
          </cell>
          <cell r="J158">
            <v>61754555.450879119</v>
          </cell>
          <cell r="K158">
            <v>62424472.694009252</v>
          </cell>
          <cell r="L158">
            <v>21659015.900000002</v>
          </cell>
          <cell r="M158">
            <v>23151310.789999999</v>
          </cell>
        </row>
        <row r="159">
          <cell r="B159">
            <v>34105</v>
          </cell>
          <cell r="C159" t="str">
            <v>Guilford Technical Community College</v>
          </cell>
          <cell r="D159">
            <v>36311314.63348113</v>
          </cell>
          <cell r="E159">
            <v>38706318.028769024</v>
          </cell>
          <cell r="F159">
            <v>372585535.59367543</v>
          </cell>
          <cell r="G159">
            <v>331042129.71413642</v>
          </cell>
          <cell r="H159">
            <v>2032892.2400000002</v>
          </cell>
          <cell r="I159">
            <v>2246887.29</v>
          </cell>
          <cell r="J159">
            <v>5796217.0183707122</v>
          </cell>
          <cell r="K159">
            <v>6058436.8441766948</v>
          </cell>
          <cell r="L159">
            <v>2032892.2400000002</v>
          </cell>
          <cell r="M159">
            <v>2246887.29</v>
          </cell>
        </row>
        <row r="160">
          <cell r="B160">
            <v>34200</v>
          </cell>
          <cell r="C160" t="str">
            <v>Halifax County Schools</v>
          </cell>
          <cell r="D160">
            <v>15988799.343061125</v>
          </cell>
          <cell r="E160">
            <v>14882400.590040855</v>
          </cell>
          <cell r="F160">
            <v>170585589.21027422</v>
          </cell>
          <cell r="G160">
            <v>136988910.3581019</v>
          </cell>
          <cell r="H160">
            <v>895134.38</v>
          </cell>
          <cell r="I160">
            <v>863917.79</v>
          </cell>
          <cell r="J160">
            <v>2552222.4075609222</v>
          </cell>
          <cell r="K160">
            <v>2329440.9971386259</v>
          </cell>
          <cell r="L160">
            <v>895134.38</v>
          </cell>
          <cell r="M160">
            <v>863917.79</v>
          </cell>
        </row>
        <row r="161">
          <cell r="B161">
            <v>34205</v>
          </cell>
          <cell r="C161" t="str">
            <v>Halifax Community College</v>
          </cell>
          <cell r="D161">
            <v>7112787.451913463</v>
          </cell>
          <cell r="E161">
            <v>7305974.8762734719</v>
          </cell>
          <cell r="F161">
            <v>69599223.944643199</v>
          </cell>
          <cell r="G161">
            <v>59354323.899003968</v>
          </cell>
          <cell r="H161">
            <v>398210.05</v>
          </cell>
          <cell r="I161">
            <v>424109.11</v>
          </cell>
          <cell r="J161">
            <v>1135383.2846035422</v>
          </cell>
          <cell r="K161">
            <v>1143554.5830049119</v>
          </cell>
          <cell r="L161">
            <v>398210.05</v>
          </cell>
          <cell r="M161">
            <v>424109.11</v>
          </cell>
        </row>
        <row r="162">
          <cell r="B162">
            <v>34220</v>
          </cell>
          <cell r="C162" t="str">
            <v>Roanoke Rapids City Schools</v>
          </cell>
          <cell r="D162">
            <v>15646905.817647012</v>
          </cell>
          <cell r="E162">
            <v>16235554.18037466</v>
          </cell>
          <cell r="F162">
            <v>155206534.69359991</v>
          </cell>
          <cell r="G162">
            <v>154400988.96162388</v>
          </cell>
          <cell r="H162">
            <v>875993.44</v>
          </cell>
          <cell r="I162">
            <v>942467.85000000009</v>
          </cell>
          <cell r="J162">
            <v>2497647.4330528718</v>
          </cell>
          <cell r="K162">
            <v>2541240.9301990382</v>
          </cell>
          <cell r="L162">
            <v>875993.44</v>
          </cell>
          <cell r="M162">
            <v>942467.85000000009</v>
          </cell>
        </row>
        <row r="163">
          <cell r="B163">
            <v>34230</v>
          </cell>
          <cell r="C163" t="str">
            <v>Weldon City Schools</v>
          </cell>
          <cell r="D163">
            <v>6848388.1299125412</v>
          </cell>
          <cell r="E163">
            <v>6323248.1334105739</v>
          </cell>
          <cell r="F163">
            <v>73076508.394220456</v>
          </cell>
          <cell r="G163">
            <v>64704790.844051942</v>
          </cell>
          <cell r="H163">
            <v>383407.63</v>
          </cell>
          <cell r="I163">
            <v>367062.19</v>
          </cell>
          <cell r="J163">
            <v>1093178.3722973831</v>
          </cell>
          <cell r="K163">
            <v>989735.04630051402</v>
          </cell>
          <cell r="L163">
            <v>383407.63</v>
          </cell>
          <cell r="M163">
            <v>367062.19</v>
          </cell>
        </row>
        <row r="164">
          <cell r="B164">
            <v>34300</v>
          </cell>
          <cell r="C164" t="str">
            <v>Harnett County Schools</v>
          </cell>
          <cell r="D164">
            <v>91913607.24327606</v>
          </cell>
          <cell r="E164">
            <v>95882723.837403089</v>
          </cell>
          <cell r="F164">
            <v>1049072210.1307783</v>
          </cell>
          <cell r="G164">
            <v>1016262087.5973247</v>
          </cell>
          <cell r="H164">
            <v>5145791.63</v>
          </cell>
          <cell r="I164">
            <v>5565956.2700000005</v>
          </cell>
          <cell r="J164">
            <v>14671768.838468079</v>
          </cell>
          <cell r="K164">
            <v>15007870.973022547</v>
          </cell>
          <cell r="L164">
            <v>5145791.63</v>
          </cell>
          <cell r="M164">
            <v>5565956.2700000005</v>
          </cell>
        </row>
        <row r="165">
          <cell r="B165">
            <v>34400</v>
          </cell>
          <cell r="C165" t="str">
            <v>Haywood County Schools</v>
          </cell>
          <cell r="D165">
            <v>39313894.573284991</v>
          </cell>
          <cell r="E165">
            <v>38870981.449347503</v>
          </cell>
          <cell r="F165">
            <v>445321897.43584991</v>
          </cell>
          <cell r="G165">
            <v>406606608.03910601</v>
          </cell>
          <cell r="H165">
            <v>2200991.9500000002</v>
          </cell>
          <cell r="I165">
            <v>2256445.94</v>
          </cell>
          <cell r="J165">
            <v>6275505.7778600901</v>
          </cell>
          <cell r="K165">
            <v>6084210.4900548514</v>
          </cell>
          <cell r="L165">
            <v>2200991.9500000002</v>
          </cell>
          <cell r="M165">
            <v>2256445.94</v>
          </cell>
        </row>
        <row r="166">
          <cell r="B166">
            <v>34405</v>
          </cell>
          <cell r="C166" t="str">
            <v>Haywood Technical College</v>
          </cell>
          <cell r="D166">
            <v>8410829.2913651001</v>
          </cell>
          <cell r="E166">
            <v>8235194.4700351711</v>
          </cell>
          <cell r="F166">
            <v>93311472.113350034</v>
          </cell>
          <cell r="G166">
            <v>77137379.781757936</v>
          </cell>
          <cell r="H166">
            <v>470881.04</v>
          </cell>
          <cell r="I166">
            <v>478049.96</v>
          </cell>
          <cell r="J166">
            <v>1342584.0504345179</v>
          </cell>
          <cell r="K166">
            <v>1288999.009390095</v>
          </cell>
          <cell r="L166">
            <v>470881.04</v>
          </cell>
          <cell r="M166">
            <v>478049.96</v>
          </cell>
        </row>
        <row r="167">
          <cell r="B167">
            <v>34500</v>
          </cell>
          <cell r="C167" t="str">
            <v>Henderson County Schools</v>
          </cell>
          <cell r="D167">
            <v>68242639.035295248</v>
          </cell>
          <cell r="E167">
            <v>70291720.08204098</v>
          </cell>
          <cell r="F167">
            <v>765261550.13365066</v>
          </cell>
          <cell r="G167">
            <v>717772499.55105674</v>
          </cell>
          <cell r="H167">
            <v>3820570.3299999996</v>
          </cell>
          <cell r="I167">
            <v>4080408.07</v>
          </cell>
          <cell r="J167">
            <v>10893275.271013975</v>
          </cell>
          <cell r="K167">
            <v>11002285.117098117</v>
          </cell>
          <cell r="L167">
            <v>3820570.3299999996</v>
          </cell>
          <cell r="M167">
            <v>4080408.07</v>
          </cell>
        </row>
        <row r="168">
          <cell r="B168">
            <v>34501</v>
          </cell>
          <cell r="C168" t="str">
            <v>Mountain Community School</v>
          </cell>
          <cell r="D168">
            <v>781480.91789534793</v>
          </cell>
          <cell r="E168">
            <v>806386.4167585508</v>
          </cell>
          <cell r="F168">
            <v>8785160.5747999996</v>
          </cell>
          <cell r="G168">
            <v>8831287.6967719961</v>
          </cell>
          <cell r="H168">
            <v>43751.279999999992</v>
          </cell>
          <cell r="I168">
            <v>46810.430000000008</v>
          </cell>
          <cell r="J168">
            <v>124744.39555709167</v>
          </cell>
          <cell r="K168">
            <v>126218.18418126089</v>
          </cell>
          <cell r="L168">
            <v>43751.279999999992</v>
          </cell>
          <cell r="M168">
            <v>46810.430000000008</v>
          </cell>
        </row>
        <row r="169">
          <cell r="B169">
            <v>34505</v>
          </cell>
          <cell r="C169" t="str">
            <v>Blue Ridge Community College</v>
          </cell>
          <cell r="D169">
            <v>9830727.1450771708</v>
          </cell>
          <cell r="E169">
            <v>10358152.501635397</v>
          </cell>
          <cell r="F169">
            <v>94589426.762144983</v>
          </cell>
          <cell r="G169">
            <v>82253880.122821897</v>
          </cell>
          <cell r="H169">
            <v>550374.14999999991</v>
          </cell>
          <cell r="I169">
            <v>601286.88</v>
          </cell>
          <cell r="J169">
            <v>1569236.161136271</v>
          </cell>
          <cell r="K169">
            <v>1621291.1986840474</v>
          </cell>
          <cell r="L169">
            <v>550374.14999999991</v>
          </cell>
          <cell r="M169">
            <v>601286.88</v>
          </cell>
        </row>
        <row r="170">
          <cell r="B170">
            <v>34600</v>
          </cell>
          <cell r="C170" t="str">
            <v>Hertford County Schools</v>
          </cell>
          <cell r="D170">
            <v>17315255.890475314</v>
          </cell>
          <cell r="E170">
            <v>17892398.960104994</v>
          </cell>
          <cell r="F170">
            <v>180240834.44930002</v>
          </cell>
          <cell r="G170">
            <v>166533862.66571891</v>
          </cell>
          <cell r="H170">
            <v>969396.17</v>
          </cell>
          <cell r="I170">
            <v>1038647.07</v>
          </cell>
          <cell r="J170">
            <v>2763958.8894772842</v>
          </cell>
          <cell r="K170">
            <v>2800575.5807111138</v>
          </cell>
          <cell r="L170">
            <v>969396.17</v>
          </cell>
          <cell r="M170">
            <v>1038647.07</v>
          </cell>
        </row>
        <row r="171">
          <cell r="B171">
            <v>34605</v>
          </cell>
          <cell r="C171" t="str">
            <v>Roanoke-Chowan Community College</v>
          </cell>
          <cell r="D171">
            <v>4313480.3812891683</v>
          </cell>
          <cell r="E171">
            <v>3840075.3786826422</v>
          </cell>
          <cell r="F171">
            <v>42171665.991499998</v>
          </cell>
          <cell r="G171">
            <v>35567399.070505962</v>
          </cell>
          <cell r="H171">
            <v>241490.59</v>
          </cell>
          <cell r="I171">
            <v>222914.94</v>
          </cell>
          <cell r="J171">
            <v>688542.08796349389</v>
          </cell>
          <cell r="K171">
            <v>601060.89505425852</v>
          </cell>
          <cell r="L171">
            <v>241490.59</v>
          </cell>
          <cell r="M171">
            <v>222914.94</v>
          </cell>
        </row>
        <row r="172">
          <cell r="B172">
            <v>34700</v>
          </cell>
          <cell r="C172" t="str">
            <v>Hoke County Schools</v>
          </cell>
          <cell r="D172">
            <v>40785144.849018112</v>
          </cell>
          <cell r="E172">
            <v>42599714.853375763</v>
          </cell>
          <cell r="F172">
            <v>502347260.23419255</v>
          </cell>
          <cell r="G172">
            <v>468833784.37033761</v>
          </cell>
          <cell r="H172">
            <v>2283360.0299999998</v>
          </cell>
          <cell r="I172">
            <v>2472897.52</v>
          </cell>
          <cell r="J172">
            <v>6510355.0520481393</v>
          </cell>
          <cell r="K172">
            <v>6667843.7826942252</v>
          </cell>
          <cell r="L172">
            <v>2283360.0299999998</v>
          </cell>
          <cell r="M172">
            <v>2472897.52</v>
          </cell>
        </row>
        <row r="173">
          <cell r="B173">
            <v>34800</v>
          </cell>
          <cell r="C173" t="str">
            <v>Hyde County Schools</v>
          </cell>
          <cell r="D173">
            <v>5409229.4339260301</v>
          </cell>
          <cell r="E173">
            <v>5756147.8400734942</v>
          </cell>
          <cell r="F173">
            <v>51423047.80969999</v>
          </cell>
          <cell r="G173">
            <v>52054197.168440945</v>
          </cell>
          <cell r="H173">
            <v>302836.2</v>
          </cell>
          <cell r="I173">
            <v>334142.23</v>
          </cell>
          <cell r="J173">
            <v>863451.73722475173</v>
          </cell>
          <cell r="K173">
            <v>900970.69240503083</v>
          </cell>
          <cell r="L173">
            <v>302836.2</v>
          </cell>
          <cell r="M173">
            <v>334142.23</v>
          </cell>
        </row>
        <row r="174">
          <cell r="B174">
            <v>34900</v>
          </cell>
          <cell r="C174" t="str">
            <v>Iredell County Schools</v>
          </cell>
          <cell r="D174">
            <v>98527978.604496136</v>
          </cell>
          <cell r="E174">
            <v>102778537.07109629</v>
          </cell>
          <cell r="F174">
            <v>1094443212.7282977</v>
          </cell>
          <cell r="G174">
            <v>1037451535.1020757</v>
          </cell>
          <cell r="H174">
            <v>5516097.8100000005</v>
          </cell>
          <cell r="I174">
            <v>5966255.6500000004</v>
          </cell>
          <cell r="J174">
            <v>15727592.133127244</v>
          </cell>
          <cell r="K174">
            <v>16087225.742301198</v>
          </cell>
          <cell r="L174">
            <v>5516097.8100000005</v>
          </cell>
          <cell r="M174">
            <v>5966255.6500000004</v>
          </cell>
        </row>
        <row r="175">
          <cell r="B175">
            <v>34901</v>
          </cell>
          <cell r="C175" t="str">
            <v>American Renaissance Middle School</v>
          </cell>
          <cell r="D175">
            <v>2189675.1199237984</v>
          </cell>
          <cell r="E175">
            <v>2198106.8360228906</v>
          </cell>
          <cell r="F175">
            <v>27909201.869599998</v>
          </cell>
          <cell r="G175">
            <v>27170831.981139988</v>
          </cell>
          <cell r="H175">
            <v>122589.16000000002</v>
          </cell>
          <cell r="I175">
            <v>127599.28</v>
          </cell>
          <cell r="J175">
            <v>349528.30331024836</v>
          </cell>
          <cell r="K175">
            <v>344054.72080551868</v>
          </cell>
          <cell r="L175">
            <v>122589.16000000002</v>
          </cell>
          <cell r="M175">
            <v>127599.28</v>
          </cell>
        </row>
        <row r="176">
          <cell r="B176">
            <v>34903</v>
          </cell>
          <cell r="C176" t="str">
            <v>Success Institute</v>
          </cell>
          <cell r="D176">
            <v>271637.85632442177</v>
          </cell>
          <cell r="E176">
            <v>258730.86536851994</v>
          </cell>
          <cell r="F176">
            <v>1750220.3961999998</v>
          </cell>
          <cell r="G176">
            <v>1641420.484460999</v>
          </cell>
          <cell r="H176">
            <v>15207.669999999998</v>
          </cell>
          <cell r="I176">
            <v>15019.23</v>
          </cell>
          <cell r="J176">
            <v>43360.368016243556</v>
          </cell>
          <cell r="K176">
            <v>40497.383561755756</v>
          </cell>
          <cell r="L176">
            <v>15207.669999999998</v>
          </cell>
          <cell r="M176">
            <v>15019.23</v>
          </cell>
        </row>
        <row r="177">
          <cell r="B177">
            <v>34905</v>
          </cell>
          <cell r="C177" t="str">
            <v>Mitchell Community College</v>
          </cell>
          <cell r="D177">
            <v>10267906.753655123</v>
          </cell>
          <cell r="E177">
            <v>10445294.148157973</v>
          </cell>
          <cell r="F177">
            <v>110145218.94029997</v>
          </cell>
          <cell r="G177">
            <v>92800925.512430921</v>
          </cell>
          <cell r="H177">
            <v>574849.68999999994</v>
          </cell>
          <cell r="I177">
            <v>606345.42000000004</v>
          </cell>
          <cell r="J177">
            <v>1639021.2381267825</v>
          </cell>
          <cell r="K177">
            <v>1634930.8882448629</v>
          </cell>
          <cell r="L177">
            <v>574849.68999999994</v>
          </cell>
          <cell r="M177">
            <v>606345.42000000004</v>
          </cell>
        </row>
        <row r="178">
          <cell r="B178">
            <v>34910</v>
          </cell>
          <cell r="C178" t="str">
            <v>Mooresville City Schools</v>
          </cell>
          <cell r="D178">
            <v>29719310.834522892</v>
          </cell>
          <cell r="E178">
            <v>30290775.454878721</v>
          </cell>
          <cell r="F178">
            <v>344826539.49079365</v>
          </cell>
          <cell r="G178">
            <v>323937999.8414619</v>
          </cell>
          <cell r="H178">
            <v>1663838.31</v>
          </cell>
          <cell r="I178">
            <v>1758368.1900000002</v>
          </cell>
          <cell r="J178">
            <v>4743964.1602641791</v>
          </cell>
          <cell r="K178">
            <v>4741209.1720561069</v>
          </cell>
          <cell r="L178">
            <v>1663838.31</v>
          </cell>
          <cell r="M178">
            <v>1758368.1900000002</v>
          </cell>
        </row>
        <row r="179">
          <cell r="B179">
            <v>35000</v>
          </cell>
          <cell r="C179" t="str">
            <v>Jackson County Schools</v>
          </cell>
          <cell r="D179">
            <v>20065766.398119513</v>
          </cell>
          <cell r="E179">
            <v>20534071.960488115</v>
          </cell>
          <cell r="F179">
            <v>221604541.90329152</v>
          </cell>
          <cell r="G179">
            <v>213002175.664763</v>
          </cell>
          <cell r="H179">
            <v>1123383.75</v>
          </cell>
          <cell r="I179">
            <v>1191995.1999999997</v>
          </cell>
          <cell r="J179">
            <v>3203010.9032789213</v>
          </cell>
          <cell r="K179">
            <v>3214058.6979606645</v>
          </cell>
          <cell r="L179">
            <v>1123383.75</v>
          </cell>
          <cell r="M179">
            <v>1191995.1999999997</v>
          </cell>
        </row>
        <row r="180">
          <cell r="B180">
            <v>35005</v>
          </cell>
          <cell r="C180" t="str">
            <v>Southwestern Community College</v>
          </cell>
          <cell r="D180">
            <v>9769601.2281127684</v>
          </cell>
          <cell r="E180">
            <v>10345221.841264462</v>
          </cell>
          <cell r="F180">
            <v>104446843.56925759</v>
          </cell>
          <cell r="G180">
            <v>91529287.984214887</v>
          </cell>
          <cell r="H180">
            <v>546952.01</v>
          </cell>
          <cell r="I180">
            <v>600536.25999999978</v>
          </cell>
          <cell r="J180">
            <v>1559478.8972159529</v>
          </cell>
          <cell r="K180">
            <v>1619267.2503159132</v>
          </cell>
          <cell r="L180">
            <v>546952.01</v>
          </cell>
          <cell r="M180">
            <v>600536.25999999978</v>
          </cell>
        </row>
        <row r="181">
          <cell r="B181">
            <v>35100</v>
          </cell>
          <cell r="C181" t="str">
            <v>Johnston County Schools</v>
          </cell>
          <cell r="D181">
            <v>165748346.54271418</v>
          </cell>
          <cell r="E181">
            <v>174889575.33072755</v>
          </cell>
          <cell r="F181">
            <v>1943610128.088058</v>
          </cell>
          <cell r="G181">
            <v>1890946604.6339495</v>
          </cell>
          <cell r="H181">
            <v>9279436.1999999993</v>
          </cell>
          <cell r="I181">
            <v>10152274.459999999</v>
          </cell>
          <cell r="J181">
            <v>26457686.720927838</v>
          </cell>
          <cell r="K181">
            <v>27374276.366420701</v>
          </cell>
          <cell r="L181">
            <v>9279436.1999999993</v>
          </cell>
          <cell r="M181">
            <v>10152274.459999999</v>
          </cell>
        </row>
        <row r="182">
          <cell r="B182">
            <v>35105</v>
          </cell>
          <cell r="C182" t="str">
            <v>Johnston Technical College</v>
          </cell>
          <cell r="D182">
            <v>15850759.555762302</v>
          </cell>
          <cell r="E182">
            <v>16106687.717312368</v>
          </cell>
          <cell r="F182">
            <v>180913688.44229022</v>
          </cell>
          <cell r="G182">
            <v>154544427.18122873</v>
          </cell>
          <cell r="H182">
            <v>887406.2100000002</v>
          </cell>
          <cell r="I182">
            <v>934987.2</v>
          </cell>
          <cell r="J182">
            <v>2530187.7174807135</v>
          </cell>
          <cell r="K182">
            <v>2521070.3387412033</v>
          </cell>
          <cell r="L182">
            <v>887406.2100000002</v>
          </cell>
          <cell r="M182">
            <v>934987.2</v>
          </cell>
        </row>
        <row r="183">
          <cell r="B183">
            <v>35106</v>
          </cell>
          <cell r="C183" t="str">
            <v>Neuse Charter School</v>
          </cell>
          <cell r="D183">
            <v>3428282.5641887882</v>
          </cell>
          <cell r="E183">
            <v>3453320.4329383308</v>
          </cell>
          <cell r="F183">
            <v>45347219.3248</v>
          </cell>
          <cell r="G183">
            <v>42331904.881857961</v>
          </cell>
          <cell r="H183">
            <v>191932.71</v>
          </cell>
          <cell r="I183">
            <v>200463.96</v>
          </cell>
          <cell r="J183">
            <v>547241.81547567446</v>
          </cell>
          <cell r="K183">
            <v>540524.77247025736</v>
          </cell>
          <cell r="L183">
            <v>191932.71</v>
          </cell>
          <cell r="M183">
            <v>200463.96</v>
          </cell>
        </row>
        <row r="184">
          <cell r="B184">
            <v>35200</v>
          </cell>
          <cell r="C184" t="str">
            <v>Jones County Schools</v>
          </cell>
          <cell r="D184">
            <v>8513982.1118189003</v>
          </cell>
          <cell r="E184">
            <v>8566208.4882946834</v>
          </cell>
          <cell r="F184">
            <v>83553045.66460003</v>
          </cell>
          <cell r="G184">
            <v>78892792.468054891</v>
          </cell>
          <cell r="H184">
            <v>476656.06</v>
          </cell>
          <cell r="I184">
            <v>497265.20000000007</v>
          </cell>
          <cell r="J184">
            <v>1359049.8859307619</v>
          </cell>
          <cell r="K184">
            <v>1340810.3835092206</v>
          </cell>
          <cell r="L184">
            <v>476656.06</v>
          </cell>
          <cell r="M184">
            <v>497265.20000000007</v>
          </cell>
        </row>
        <row r="185">
          <cell r="B185">
            <v>35300</v>
          </cell>
          <cell r="C185" t="str">
            <v>Sanford-Lee County Board Of Education</v>
          </cell>
          <cell r="D185">
            <v>50538182.3815137</v>
          </cell>
          <cell r="E185">
            <v>53643614.579612203</v>
          </cell>
          <cell r="F185">
            <v>569720738.94249952</v>
          </cell>
          <cell r="G185">
            <v>571647140.85809219</v>
          </cell>
          <cell r="H185">
            <v>2829384.72</v>
          </cell>
          <cell r="I185">
            <v>3113991.7699999996</v>
          </cell>
          <cell r="J185">
            <v>8067189.9586679786</v>
          </cell>
          <cell r="K185">
            <v>8396470.3328892812</v>
          </cell>
          <cell r="L185">
            <v>2829384.72</v>
          </cell>
          <cell r="M185">
            <v>3113991.7699999996</v>
          </cell>
        </row>
        <row r="186">
          <cell r="B186">
            <v>35305</v>
          </cell>
          <cell r="C186" t="str">
            <v>Central Carolina Community College</v>
          </cell>
          <cell r="D186">
            <v>20036106.00136308</v>
          </cell>
          <cell r="E186">
            <v>20747672.474893741</v>
          </cell>
          <cell r="F186">
            <v>214516259.31055698</v>
          </cell>
          <cell r="G186">
            <v>190873140.15153968</v>
          </cell>
          <cell r="H186">
            <v>1121723.2100000002</v>
          </cell>
          <cell r="I186">
            <v>1204394.6299999999</v>
          </cell>
          <cell r="J186">
            <v>3198276.3433163706</v>
          </cell>
          <cell r="K186">
            <v>3247492.1344721997</v>
          </cell>
          <cell r="L186">
            <v>1121723.2100000002</v>
          </cell>
          <cell r="M186">
            <v>1204394.6299999999</v>
          </cell>
        </row>
        <row r="187">
          <cell r="B187">
            <v>35400</v>
          </cell>
          <cell r="C187" t="str">
            <v>Lenoir County Schools</v>
          </cell>
          <cell r="D187">
            <v>43183798.821562916</v>
          </cell>
          <cell r="E187">
            <v>43253653.43210844</v>
          </cell>
          <cell r="F187">
            <v>455841642.2640931</v>
          </cell>
          <cell r="G187">
            <v>422578904.81589472</v>
          </cell>
          <cell r="H187">
            <v>2417648.89</v>
          </cell>
          <cell r="I187">
            <v>2510858.41</v>
          </cell>
          <cell r="J187">
            <v>6893241.7394947913</v>
          </cell>
          <cell r="K187">
            <v>6770200.3430954982</v>
          </cell>
          <cell r="L187">
            <v>2417648.89</v>
          </cell>
          <cell r="M187">
            <v>2510858.41</v>
          </cell>
        </row>
        <row r="188">
          <cell r="B188">
            <v>35401</v>
          </cell>
          <cell r="C188" t="str">
            <v>Childrens Village Academy</v>
          </cell>
          <cell r="D188">
            <v>405443.30199035472</v>
          </cell>
          <cell r="E188">
            <v>453383.79865188757</v>
          </cell>
          <cell r="F188">
            <v>4197896.2397000007</v>
          </cell>
          <cell r="G188">
            <v>5196206.7556549935</v>
          </cell>
          <cell r="H188">
            <v>22698.78</v>
          </cell>
          <cell r="I188">
            <v>26318.760000000006</v>
          </cell>
          <cell r="J188">
            <v>64719.148582244947</v>
          </cell>
          <cell r="K188">
            <v>70965.084001629584</v>
          </cell>
          <cell r="L188">
            <v>22698.78</v>
          </cell>
          <cell r="M188">
            <v>26318.760000000006</v>
          </cell>
        </row>
        <row r="189">
          <cell r="B189">
            <v>35405</v>
          </cell>
          <cell r="C189" t="str">
            <v>Lenoir County Community College</v>
          </cell>
          <cell r="D189">
            <v>14582088.035837205</v>
          </cell>
          <cell r="E189">
            <v>14517997.037178002</v>
          </cell>
          <cell r="F189">
            <v>158082423.65269998</v>
          </cell>
          <cell r="G189">
            <v>137219571.82894385</v>
          </cell>
          <cell r="H189">
            <v>816379.52</v>
          </cell>
          <cell r="I189">
            <v>842764.3</v>
          </cell>
          <cell r="J189">
            <v>2327675.2078473736</v>
          </cell>
          <cell r="K189">
            <v>2272403.386142605</v>
          </cell>
          <cell r="L189">
            <v>816379.52</v>
          </cell>
          <cell r="M189">
            <v>842764.3</v>
          </cell>
        </row>
        <row r="190">
          <cell r="B190">
            <v>35500</v>
          </cell>
          <cell r="C190" t="str">
            <v>Lincoln County Schools</v>
          </cell>
          <cell r="D190">
            <v>56763614.120382003</v>
          </cell>
          <cell r="E190">
            <v>56561595.647289574</v>
          </cell>
          <cell r="F190">
            <v>649863438.98545659</v>
          </cell>
          <cell r="G190">
            <v>590158266.41746807</v>
          </cell>
          <cell r="H190">
            <v>3177916.0800000005</v>
          </cell>
          <cell r="I190">
            <v>3283379.48</v>
          </cell>
          <cell r="J190">
            <v>9060928.5152517222</v>
          </cell>
          <cell r="K190">
            <v>8853202.0736321472</v>
          </cell>
          <cell r="L190">
            <v>3177916.0800000005</v>
          </cell>
          <cell r="M190">
            <v>3283379.48</v>
          </cell>
        </row>
        <row r="191">
          <cell r="B191">
            <v>35600</v>
          </cell>
          <cell r="C191" t="str">
            <v>Macon County Schools</v>
          </cell>
          <cell r="D191">
            <v>23311605.56732</v>
          </cell>
          <cell r="E191">
            <v>24400800.224011701</v>
          </cell>
          <cell r="F191">
            <v>249039963.56705093</v>
          </cell>
          <cell r="G191">
            <v>243649196.03827375</v>
          </cell>
          <cell r="H191">
            <v>1305102.3500000003</v>
          </cell>
          <cell r="I191">
            <v>1416457.33</v>
          </cell>
          <cell r="J191">
            <v>3721130.0741576012</v>
          </cell>
          <cell r="K191">
            <v>3819291.3878987436</v>
          </cell>
          <cell r="L191">
            <v>1305102.3500000003</v>
          </cell>
          <cell r="M191">
            <v>1416457.33</v>
          </cell>
        </row>
        <row r="192">
          <cell r="B192">
            <v>35700</v>
          </cell>
          <cell r="C192" t="str">
            <v>Madison County Schools</v>
          </cell>
          <cell r="D192">
            <v>13229971.799668498</v>
          </cell>
          <cell r="E192">
            <v>13481828.434178768</v>
          </cell>
          <cell r="F192">
            <v>140294928.03499994</v>
          </cell>
          <cell r="G192">
            <v>136256598.37553191</v>
          </cell>
          <cell r="H192">
            <v>740681.17</v>
          </cell>
          <cell r="I192">
            <v>782615.1</v>
          </cell>
          <cell r="J192">
            <v>2111842.7815636364</v>
          </cell>
          <cell r="K192">
            <v>2110218.9583568424</v>
          </cell>
          <cell r="L192">
            <v>740681.17</v>
          </cell>
          <cell r="M192">
            <v>782615.1</v>
          </cell>
        </row>
        <row r="193">
          <cell r="B193">
            <v>35800</v>
          </cell>
          <cell r="C193" t="str">
            <v>Martin County Schools</v>
          </cell>
          <cell r="D193">
            <v>20232181.597204428</v>
          </cell>
          <cell r="E193">
            <v>20438965.749317795</v>
          </cell>
          <cell r="F193">
            <v>202087906.11369976</v>
          </cell>
          <cell r="G193">
            <v>188044308.86788371</v>
          </cell>
          <cell r="H193">
            <v>1132700.52</v>
          </cell>
          <cell r="I193">
            <v>1186474.3200000003</v>
          </cell>
          <cell r="J193">
            <v>3229575.0367670036</v>
          </cell>
          <cell r="K193">
            <v>3199172.3692368618</v>
          </cell>
          <cell r="L193">
            <v>1132700.52</v>
          </cell>
          <cell r="M193">
            <v>1186474.3200000003</v>
          </cell>
        </row>
        <row r="194">
          <cell r="B194">
            <v>35805</v>
          </cell>
          <cell r="C194" t="str">
            <v>Martin Community College</v>
          </cell>
          <cell r="D194">
            <v>3757414.2990585133</v>
          </cell>
          <cell r="E194">
            <v>3990961.4495437327</v>
          </cell>
          <cell r="F194">
            <v>31612496.356900003</v>
          </cell>
          <cell r="G194">
            <v>29906666.280874971</v>
          </cell>
          <cell r="H194">
            <v>210359.18</v>
          </cell>
          <cell r="I194">
            <v>231673.81999999998</v>
          </cell>
          <cell r="J194">
            <v>599779.6809370023</v>
          </cell>
          <cell r="K194">
            <v>624678.06603648537</v>
          </cell>
          <cell r="L194">
            <v>210359.18</v>
          </cell>
          <cell r="M194">
            <v>231673.81999999998</v>
          </cell>
        </row>
        <row r="195">
          <cell r="B195">
            <v>35900</v>
          </cell>
          <cell r="C195" t="str">
            <v>Mcdowell County Schools</v>
          </cell>
          <cell r="D195">
            <v>33925600.534607679</v>
          </cell>
          <cell r="E195">
            <v>34722083.409803011</v>
          </cell>
          <cell r="F195">
            <v>379024722.38289273</v>
          </cell>
          <cell r="G195">
            <v>350516559.86150628</v>
          </cell>
          <cell r="H195">
            <v>1899327.8199999998</v>
          </cell>
          <cell r="I195">
            <v>2015603.96</v>
          </cell>
          <cell r="J195">
            <v>5415395.8666047864</v>
          </cell>
          <cell r="K195">
            <v>5434811.6832030546</v>
          </cell>
          <cell r="L195">
            <v>1899327.8199999998</v>
          </cell>
          <cell r="M195">
            <v>2015603.96</v>
          </cell>
        </row>
        <row r="196">
          <cell r="B196">
            <v>35905</v>
          </cell>
          <cell r="C196" t="str">
            <v>Mcdowell Technical College</v>
          </cell>
          <cell r="D196">
            <v>5838378.6902247462</v>
          </cell>
          <cell r="E196">
            <v>5924413.5233017299</v>
          </cell>
          <cell r="F196">
            <v>49838384.816099986</v>
          </cell>
          <cell r="G196">
            <v>45489075.83816696</v>
          </cell>
          <cell r="H196">
            <v>326862.16000000003</v>
          </cell>
          <cell r="I196">
            <v>343909.99</v>
          </cell>
          <cell r="J196">
            <v>931954.96405328927</v>
          </cell>
          <cell r="K196">
            <v>927308.17596838099</v>
          </cell>
          <cell r="L196">
            <v>326862.16000000003</v>
          </cell>
          <cell r="M196">
            <v>343909.99</v>
          </cell>
        </row>
        <row r="197">
          <cell r="B197">
            <v>36000</v>
          </cell>
          <cell r="C197" t="str">
            <v>Charlotte-Mecklenburg County Schools</v>
          </cell>
          <cell r="D197">
            <v>742429738.44566464</v>
          </cell>
          <cell r="E197">
            <v>785361856.53993309</v>
          </cell>
          <cell r="F197">
            <v>8895219968.9437866</v>
          </cell>
          <cell r="G197">
            <v>8568380147.2659979</v>
          </cell>
          <cell r="H197">
            <v>41564996.18</v>
          </cell>
          <cell r="I197">
            <v>45589962.139999993</v>
          </cell>
          <cell r="J197">
            <v>118510825.85028198</v>
          </cell>
          <cell r="K197">
            <v>122927352.69048433</v>
          </cell>
          <cell r="L197">
            <v>41564996.18</v>
          </cell>
          <cell r="M197">
            <v>45589962.139999993</v>
          </cell>
        </row>
        <row r="198">
          <cell r="B198">
            <v>36001</v>
          </cell>
          <cell r="C198" t="str">
            <v>Community Charter School</v>
          </cell>
          <cell r="D198">
            <v>370510.43006646389</v>
          </cell>
          <cell r="E198">
            <v>445944.12971901253</v>
          </cell>
          <cell r="F198">
            <v>4542279.4012000002</v>
          </cell>
          <cell r="G198">
            <v>4639917.4301989982</v>
          </cell>
          <cell r="H198">
            <v>20743.060000000001</v>
          </cell>
          <cell r="I198">
            <v>25886.89</v>
          </cell>
          <cell r="J198">
            <v>59142.966370457885</v>
          </cell>
          <cell r="K198">
            <v>69800.603196767042</v>
          </cell>
          <cell r="L198">
            <v>20743.060000000001</v>
          </cell>
          <cell r="M198">
            <v>25886.89</v>
          </cell>
        </row>
        <row r="199">
          <cell r="B199">
            <v>36002</v>
          </cell>
          <cell r="C199" t="str">
            <v>Kennedy Charter</v>
          </cell>
          <cell r="D199">
            <v>1792059.0804279558</v>
          </cell>
          <cell r="E199">
            <v>0</v>
          </cell>
          <cell r="F199">
            <v>24992530.963199999</v>
          </cell>
          <cell r="G199">
            <v>3434255.7855419964</v>
          </cell>
          <cell r="H199">
            <v>100328.58999999998</v>
          </cell>
          <cell r="I199">
            <v>0</v>
          </cell>
          <cell r="J199">
            <v>286058.58655210253</v>
          </cell>
          <cell r="K199">
            <v>0</v>
          </cell>
          <cell r="L199">
            <v>100328.58999999998</v>
          </cell>
          <cell r="M199">
            <v>0</v>
          </cell>
        </row>
        <row r="200">
          <cell r="B200">
            <v>36003</v>
          </cell>
          <cell r="C200" t="str">
            <v>Community School Of Davidson</v>
          </cell>
          <cell r="D200">
            <v>4994809.0990416463</v>
          </cell>
          <cell r="E200">
            <v>5141126.1355922045</v>
          </cell>
          <cell r="F200">
            <v>66010446.137750059</v>
          </cell>
          <cell r="G200">
            <v>62611596.121254951</v>
          </cell>
          <cell r="H200">
            <v>279634.84000000003</v>
          </cell>
          <cell r="I200">
            <v>298440.45</v>
          </cell>
          <cell r="J200">
            <v>797299.62397680827</v>
          </cell>
          <cell r="K200">
            <v>804705.52578214672</v>
          </cell>
          <cell r="L200">
            <v>279634.84000000003</v>
          </cell>
          <cell r="M200">
            <v>298440.45</v>
          </cell>
        </row>
        <row r="201">
          <cell r="B201">
            <v>36004</v>
          </cell>
          <cell r="C201" t="str">
            <v>Corvian Community School</v>
          </cell>
          <cell r="D201">
            <v>2341626.4681665218</v>
          </cell>
          <cell r="E201">
            <v>2717027.1463522767</v>
          </cell>
          <cell r="F201">
            <v>33599579.738799989</v>
          </cell>
          <cell r="G201">
            <v>34219615.523080952</v>
          </cell>
          <cell r="H201">
            <v>131096.16999999998</v>
          </cell>
          <cell r="I201">
            <v>157722.41</v>
          </cell>
          <cell r="J201">
            <v>373783.63527877897</v>
          </cell>
          <cell r="K201">
            <v>425277.7894775233</v>
          </cell>
          <cell r="L201">
            <v>131096.16999999998</v>
          </cell>
          <cell r="M201">
            <v>157722.41</v>
          </cell>
        </row>
        <row r="202">
          <cell r="B202">
            <v>36005</v>
          </cell>
          <cell r="C202" t="str">
            <v>Central Piedmont Community College</v>
          </cell>
          <cell r="D202">
            <v>71464369.821616605</v>
          </cell>
          <cell r="E202">
            <v>73226521.929890186</v>
          </cell>
          <cell r="F202">
            <v>756899607.51857007</v>
          </cell>
          <cell r="G202">
            <v>652226187.49644303</v>
          </cell>
          <cell r="H202">
            <v>4000939.22</v>
          </cell>
          <cell r="I202">
            <v>4250772.22</v>
          </cell>
          <cell r="J202">
            <v>11407546.125726195</v>
          </cell>
          <cell r="K202">
            <v>11461649.700217389</v>
          </cell>
          <cell r="L202">
            <v>4000939.22</v>
          </cell>
          <cell r="M202">
            <v>4250772.22</v>
          </cell>
        </row>
        <row r="203">
          <cell r="B203">
            <v>36006</v>
          </cell>
          <cell r="C203" t="str">
            <v>Lake Norman Charter School</v>
          </cell>
          <cell r="D203">
            <v>6285158.7119506169</v>
          </cell>
          <cell r="E203">
            <v>6678352.4015735276</v>
          </cell>
          <cell r="F203">
            <v>82296269.40169999</v>
          </cell>
          <cell r="G203">
            <v>81602574.01808995</v>
          </cell>
          <cell r="H203">
            <v>351875.18</v>
          </cell>
          <cell r="I203">
            <v>387675.86</v>
          </cell>
          <cell r="J203">
            <v>1003272.5131845934</v>
          </cell>
          <cell r="K203">
            <v>1045317.103476911</v>
          </cell>
          <cell r="L203">
            <v>351875.18</v>
          </cell>
          <cell r="M203">
            <v>387675.86</v>
          </cell>
        </row>
        <row r="204">
          <cell r="B204">
            <v>36007</v>
          </cell>
          <cell r="C204" t="str">
            <v>Socrates Academy</v>
          </cell>
          <cell r="D204">
            <v>2222535.118539257</v>
          </cell>
          <cell r="E204">
            <v>2454038.7169557852</v>
          </cell>
          <cell r="F204">
            <v>27996668.607399989</v>
          </cell>
          <cell r="G204">
            <v>26977627.972693969</v>
          </cell>
          <cell r="H204">
            <v>124428.83</v>
          </cell>
          <cell r="I204">
            <v>142456.03</v>
          </cell>
          <cell r="J204">
            <v>354773.60178321908</v>
          </cell>
          <cell r="K204">
            <v>384113.99836043426</v>
          </cell>
          <cell r="L204">
            <v>124428.83</v>
          </cell>
          <cell r="M204">
            <v>142456.03</v>
          </cell>
        </row>
        <row r="205">
          <cell r="B205">
            <v>36008</v>
          </cell>
          <cell r="C205" t="str">
            <v>Pine Lake Prep Charter</v>
          </cell>
          <cell r="D205">
            <v>6014817.0935925273</v>
          </cell>
          <cell r="E205">
            <v>6901918.5271067331</v>
          </cell>
          <cell r="F205">
            <v>87251733.359599978</v>
          </cell>
          <cell r="G205">
            <v>90249012.157932907</v>
          </cell>
          <cell r="H205">
            <v>336740.07999999996</v>
          </cell>
          <cell r="I205">
            <v>400653.79</v>
          </cell>
          <cell r="J205">
            <v>960119.05798977066</v>
          </cell>
          <cell r="K205">
            <v>1080310.3893542574</v>
          </cell>
          <cell r="L205">
            <v>336740.07999999996</v>
          </cell>
          <cell r="M205">
            <v>400653.79</v>
          </cell>
        </row>
        <row r="206">
          <cell r="B206">
            <v>36009</v>
          </cell>
          <cell r="C206" t="str">
            <v>Charlotte Secondary Charter</v>
          </cell>
          <cell r="D206">
            <v>1966176.6873376211</v>
          </cell>
          <cell r="E206">
            <v>1701731.373739982</v>
          </cell>
          <cell r="F206">
            <v>27122899.102750003</v>
          </cell>
          <cell r="G206">
            <v>25786148.613891974</v>
          </cell>
          <cell r="H206">
            <v>110076.58</v>
          </cell>
          <cell r="I206">
            <v>98784.87000000001</v>
          </cell>
          <cell r="J206">
            <v>313852.22185709421</v>
          </cell>
          <cell r="K206">
            <v>266360.44394340989</v>
          </cell>
          <cell r="L206">
            <v>110076.58</v>
          </cell>
          <cell r="M206">
            <v>98784.87000000001</v>
          </cell>
        </row>
        <row r="207">
          <cell r="B207">
            <v>36100</v>
          </cell>
          <cell r="C207" t="str">
            <v>Mitchell County Schools</v>
          </cell>
          <cell r="D207">
            <v>11228316.916649066</v>
          </cell>
          <cell r="E207">
            <v>11272355.97801129</v>
          </cell>
          <cell r="F207">
            <v>114527189.78119996</v>
          </cell>
          <cell r="G207">
            <v>105965622.02446994</v>
          </cell>
          <cell r="H207">
            <v>628618.34</v>
          </cell>
          <cell r="I207">
            <v>654356.05000000005</v>
          </cell>
          <cell r="J207">
            <v>1792327.3298381751</v>
          </cell>
          <cell r="K207">
            <v>1764385.2542910276</v>
          </cell>
          <cell r="L207">
            <v>628618.34</v>
          </cell>
          <cell r="M207">
            <v>654356.05000000005</v>
          </cell>
        </row>
        <row r="208">
          <cell r="B208">
            <v>36102</v>
          </cell>
          <cell r="C208" t="str">
            <v>Kipp Charlotte Charter</v>
          </cell>
          <cell r="D208">
            <v>1824704.0217867708</v>
          </cell>
          <cell r="E208">
            <v>2447667.6164900563</v>
          </cell>
          <cell r="F208">
            <v>27713089.4113</v>
          </cell>
          <cell r="G208">
            <v>29173294.824065972</v>
          </cell>
          <cell r="H208">
            <v>102156.22</v>
          </cell>
          <cell r="I208">
            <v>142086.19</v>
          </cell>
          <cell r="J208">
            <v>291269.55637177429</v>
          </cell>
          <cell r="K208">
            <v>383116.77331384539</v>
          </cell>
          <cell r="L208">
            <v>102156.22</v>
          </cell>
          <cell r="M208">
            <v>142086.19</v>
          </cell>
        </row>
        <row r="209">
          <cell r="B209">
            <v>36105</v>
          </cell>
          <cell r="C209" t="str">
            <v>Mayland Technical College</v>
          </cell>
          <cell r="D209">
            <v>6274334.5801438354</v>
          </cell>
          <cell r="E209">
            <v>6324078.2851828085</v>
          </cell>
          <cell r="F209">
            <v>58669980.106100015</v>
          </cell>
          <cell r="G209">
            <v>53378361.810655959</v>
          </cell>
          <cell r="H209">
            <v>351269.18999999994</v>
          </cell>
          <cell r="I209">
            <v>367110.38</v>
          </cell>
          <cell r="J209">
            <v>1001544.7041636083</v>
          </cell>
          <cell r="K209">
            <v>989864.98431423644</v>
          </cell>
          <cell r="L209">
            <v>351269.18999999994</v>
          </cell>
          <cell r="M209">
            <v>367110.38</v>
          </cell>
        </row>
        <row r="210">
          <cell r="B210">
            <v>36200</v>
          </cell>
          <cell r="C210" t="str">
            <v>Montgomery County Schools</v>
          </cell>
          <cell r="D210">
            <v>22864179.837967232</v>
          </cell>
          <cell r="E210">
            <v>23109897.508345257</v>
          </cell>
          <cell r="F210">
            <v>235217459.57333708</v>
          </cell>
          <cell r="G210">
            <v>224656708.44612071</v>
          </cell>
          <cell r="H210">
            <v>1280053.18</v>
          </cell>
          <cell r="I210">
            <v>1341520.9099999999</v>
          </cell>
          <cell r="J210">
            <v>3649709.4535298869</v>
          </cell>
          <cell r="K210">
            <v>3617235.1610825337</v>
          </cell>
          <cell r="L210">
            <v>1280053.18</v>
          </cell>
          <cell r="M210">
            <v>1341520.9099999999</v>
          </cell>
        </row>
        <row r="211">
          <cell r="B211">
            <v>36205</v>
          </cell>
          <cell r="C211" t="str">
            <v>Montgomery Community College</v>
          </cell>
          <cell r="D211">
            <v>3991214.7601614636</v>
          </cell>
          <cell r="E211">
            <v>4078788.3717977791</v>
          </cell>
          <cell r="F211">
            <v>41496389.026300006</v>
          </cell>
          <cell r="G211">
            <v>35794753.815738969</v>
          </cell>
          <cell r="H211">
            <v>223448.52</v>
          </cell>
          <cell r="I211">
            <v>236772.14</v>
          </cell>
          <cell r="J211">
            <v>637100.23033672874</v>
          </cell>
          <cell r="K211">
            <v>638425.01714919694</v>
          </cell>
          <cell r="L211">
            <v>223448.52</v>
          </cell>
          <cell r="M211">
            <v>236772.14</v>
          </cell>
        </row>
        <row r="212">
          <cell r="B212">
            <v>36300</v>
          </cell>
          <cell r="C212" t="str">
            <v>Moore County Schools</v>
          </cell>
          <cell r="D212">
            <v>68358216.949508741</v>
          </cell>
          <cell r="E212">
            <v>69320561.544606775</v>
          </cell>
          <cell r="F212">
            <v>743835092.31826484</v>
          </cell>
          <cell r="G212">
            <v>723496251.43916392</v>
          </cell>
          <cell r="H212">
            <v>3827040.9699999993</v>
          </cell>
          <cell r="I212">
            <v>4024032.6799999997</v>
          </cell>
          <cell r="J212">
            <v>10911724.470115522</v>
          </cell>
          <cell r="K212">
            <v>10850276.272951407</v>
          </cell>
          <cell r="L212">
            <v>3827040.9699999993</v>
          </cell>
          <cell r="M212">
            <v>4024032.6799999997</v>
          </cell>
        </row>
        <row r="213">
          <cell r="B213">
            <v>36301</v>
          </cell>
          <cell r="C213" t="str">
            <v>Academy Of Moore County</v>
          </cell>
          <cell r="D213">
            <v>728917.81640125369</v>
          </cell>
          <cell r="E213">
            <v>920445.37704307947</v>
          </cell>
          <cell r="F213">
            <v>9600362.6270000003</v>
          </cell>
          <cell r="G213">
            <v>11090825.921207998</v>
          </cell>
          <cell r="H213">
            <v>40808.53</v>
          </cell>
          <cell r="I213">
            <v>53431.510000000009</v>
          </cell>
          <cell r="J213">
            <v>116353.97657904963</v>
          </cell>
          <cell r="K213">
            <v>144071.05788737431</v>
          </cell>
          <cell r="L213">
            <v>40808.53</v>
          </cell>
          <cell r="M213">
            <v>53431.510000000009</v>
          </cell>
        </row>
        <row r="214">
          <cell r="B214">
            <v>36302</v>
          </cell>
          <cell r="C214" t="str">
            <v>Stars Charter School</v>
          </cell>
          <cell r="D214">
            <v>1451510.1987248238</v>
          </cell>
          <cell r="E214">
            <v>1438544.1489201325</v>
          </cell>
          <cell r="F214">
            <v>18896299.531399991</v>
          </cell>
          <cell r="G214">
            <v>18052502.671578981</v>
          </cell>
          <cell r="H214">
            <v>81262.929999999993</v>
          </cell>
          <cell r="I214">
            <v>83506.949999999983</v>
          </cell>
          <cell r="J214">
            <v>231698.25166368281</v>
          </cell>
          <cell r="K214">
            <v>225165.53673006935</v>
          </cell>
          <cell r="L214">
            <v>81262.929999999993</v>
          </cell>
          <cell r="M214">
            <v>83506.949999999983</v>
          </cell>
        </row>
        <row r="215">
          <cell r="B215">
            <v>36305</v>
          </cell>
          <cell r="C215" t="str">
            <v>Sandhills Community College</v>
          </cell>
          <cell r="D215">
            <v>15238962.742976651</v>
          </cell>
          <cell r="E215">
            <v>15288741.708445018</v>
          </cell>
          <cell r="F215">
            <v>149767204.85058302</v>
          </cell>
          <cell r="G215">
            <v>126803019.13250092</v>
          </cell>
          <cell r="H215">
            <v>853154.71000000008</v>
          </cell>
          <cell r="I215">
            <v>887505.74</v>
          </cell>
          <cell r="J215">
            <v>2432529.2566442825</v>
          </cell>
          <cell r="K215">
            <v>2393042.810186666</v>
          </cell>
          <cell r="L215">
            <v>853154.71000000008</v>
          </cell>
          <cell r="M215">
            <v>887505.74</v>
          </cell>
        </row>
        <row r="216">
          <cell r="B216">
            <v>36310</v>
          </cell>
          <cell r="C216" t="str">
            <v>Fernleaf Community Charter</v>
          </cell>
          <cell r="D216">
            <v>0</v>
          </cell>
          <cell r="E216">
            <v>495636.61170164373</v>
          </cell>
          <cell r="F216" t="str">
            <v xml:space="preserve"> </v>
          </cell>
          <cell r="G216">
            <v>3833983</v>
          </cell>
          <cell r="H216">
            <v>0</v>
          </cell>
          <cell r="I216">
            <v>28771.519999999997</v>
          </cell>
          <cell r="J216">
            <v>0</v>
          </cell>
          <cell r="K216">
            <v>77578.629603163878</v>
          </cell>
          <cell r="L216">
            <v>0</v>
          </cell>
          <cell r="M216">
            <v>28771.519999999997</v>
          </cell>
        </row>
        <row r="217">
          <cell r="B217">
            <v>36400</v>
          </cell>
          <cell r="C217" t="str">
            <v>Nash-Rocky Mount Schools</v>
          </cell>
          <cell r="D217">
            <v>77238322.251910955</v>
          </cell>
          <cell r="E217">
            <v>81571094.365375474</v>
          </cell>
          <cell r="F217">
            <v>798178934.62570596</v>
          </cell>
          <cell r="G217">
            <v>796964765.53256309</v>
          </cell>
          <cell r="H217">
            <v>4324194.4699999988</v>
          </cell>
          <cell r="I217">
            <v>4735171.5299999984</v>
          </cell>
          <cell r="J217">
            <v>12329217.006484572</v>
          </cell>
          <cell r="K217">
            <v>12767768.899012521</v>
          </cell>
          <cell r="L217">
            <v>4324194.4699999988</v>
          </cell>
          <cell r="M217">
            <v>4735171.5299999984</v>
          </cell>
        </row>
        <row r="218">
          <cell r="B218">
            <v>36405</v>
          </cell>
          <cell r="C218" t="str">
            <v>Nash Technical College</v>
          </cell>
          <cell r="D218">
            <v>13046858.76210946</v>
          </cell>
          <cell r="E218">
            <v>13374821.715697886</v>
          </cell>
          <cell r="F218">
            <v>135739117.66581658</v>
          </cell>
          <cell r="G218">
            <v>123206476.75766686</v>
          </cell>
          <cell r="H218">
            <v>730429.57000000007</v>
          </cell>
          <cell r="I218">
            <v>776403.40000000014</v>
          </cell>
          <cell r="J218">
            <v>2082613.2448393831</v>
          </cell>
          <cell r="K218">
            <v>2093469.9241206963</v>
          </cell>
          <cell r="L218">
            <v>730429.57000000007</v>
          </cell>
          <cell r="M218">
            <v>776403.40000000014</v>
          </cell>
        </row>
        <row r="219">
          <cell r="B219">
            <v>36500</v>
          </cell>
          <cell r="C219" t="str">
            <v>New Hanover County Schools</v>
          </cell>
          <cell r="D219">
            <v>141325639.44247013</v>
          </cell>
          <cell r="E219">
            <v>150756934.11205006</v>
          </cell>
          <cell r="F219">
            <v>1576913735.8970599</v>
          </cell>
          <cell r="G219">
            <v>1542361988.9778728</v>
          </cell>
          <cell r="H219">
            <v>7912128.7299999995</v>
          </cell>
          <cell r="I219">
            <v>8751383.6600000001</v>
          </cell>
          <cell r="J219">
            <v>22559196.347941123</v>
          </cell>
          <cell r="K219">
            <v>23596958.084742159</v>
          </cell>
          <cell r="L219">
            <v>7912128.7299999995</v>
          </cell>
          <cell r="M219">
            <v>8751383.6600000001</v>
          </cell>
        </row>
        <row r="220">
          <cell r="B220">
            <v>36501</v>
          </cell>
          <cell r="C220" t="str">
            <v>Cape Fear Center For Inquiry</v>
          </cell>
          <cell r="D220">
            <v>1520588.7687104549</v>
          </cell>
          <cell r="E220">
            <v>1716039.8207625716</v>
          </cell>
          <cell r="F220">
            <v>18846349.271299999</v>
          </cell>
          <cell r="G220">
            <v>19152611.798280988</v>
          </cell>
          <cell r="H220">
            <v>85130.3</v>
          </cell>
          <cell r="I220">
            <v>99615.47</v>
          </cell>
          <cell r="J220">
            <v>242724.96295180125</v>
          </cell>
          <cell r="K220">
            <v>268600.04789024295</v>
          </cell>
          <cell r="L220">
            <v>85130.3</v>
          </cell>
          <cell r="M220">
            <v>99615.47</v>
          </cell>
        </row>
        <row r="221">
          <cell r="B221">
            <v>36502</v>
          </cell>
          <cell r="C221" t="str">
            <v>Wilmington Preparatory Academy</v>
          </cell>
          <cell r="D221">
            <v>568128.75807196216</v>
          </cell>
          <cell r="E221">
            <v>614148.31384314189</v>
          </cell>
          <cell r="F221">
            <v>7778712.3083000015</v>
          </cell>
          <cell r="G221">
            <v>7035695.4420809932</v>
          </cell>
          <cell r="H221">
            <v>31806.739999999994</v>
          </cell>
          <cell r="I221">
            <v>35651.079999999994</v>
          </cell>
          <cell r="J221">
            <v>90687.919437821474</v>
          </cell>
          <cell r="K221">
            <v>96128.460723408527</v>
          </cell>
          <cell r="L221">
            <v>31806.739999999994</v>
          </cell>
          <cell r="M221">
            <v>35651.079999999994</v>
          </cell>
        </row>
        <row r="222">
          <cell r="B222">
            <v>36505</v>
          </cell>
          <cell r="C222" t="str">
            <v>Cape Fear Community College</v>
          </cell>
          <cell r="D222">
            <v>31063661.96760349</v>
          </cell>
          <cell r="E222">
            <v>32449839.317646835</v>
          </cell>
          <cell r="F222">
            <v>314693107.06327885</v>
          </cell>
          <cell r="G222">
            <v>291502967.45891494</v>
          </cell>
          <cell r="H222">
            <v>1739101.93</v>
          </cell>
          <cell r="I222">
            <v>1883701.0399999996</v>
          </cell>
          <cell r="J222">
            <v>4958557.0769591555</v>
          </cell>
          <cell r="K222">
            <v>5079152.7616634276</v>
          </cell>
          <cell r="L222">
            <v>1739101.93</v>
          </cell>
          <cell r="M222">
            <v>1883701.0399999996</v>
          </cell>
        </row>
        <row r="223">
          <cell r="B223">
            <v>36600</v>
          </cell>
          <cell r="C223" t="str">
            <v>Northampton County Schools</v>
          </cell>
          <cell r="D223">
            <v>11983836.994183002</v>
          </cell>
          <cell r="E223">
            <v>12437386.048347268</v>
          </cell>
          <cell r="F223">
            <v>116482565.12861156</v>
          </cell>
          <cell r="G223">
            <v>107714503.50018692</v>
          </cell>
          <cell r="H223">
            <v>670916.19999999995</v>
          </cell>
          <cell r="I223">
            <v>721985.61</v>
          </cell>
          <cell r="J223">
            <v>1912927.7095084039</v>
          </cell>
          <cell r="K223">
            <v>1946739.4915876647</v>
          </cell>
          <cell r="L223">
            <v>670916.19999999995</v>
          </cell>
          <cell r="M223">
            <v>721985.61</v>
          </cell>
        </row>
        <row r="224">
          <cell r="B224">
            <v>36601</v>
          </cell>
          <cell r="C224" t="str">
            <v>Gaston College Preparatory Charter</v>
          </cell>
          <cell r="D224">
            <v>4720999.2358727138</v>
          </cell>
          <cell r="E224">
            <v>5316972.7461997224</v>
          </cell>
          <cell r="F224">
            <v>62609065.780770883</v>
          </cell>
          <cell r="G224">
            <v>66010032.646546975</v>
          </cell>
          <cell r="H224">
            <v>264305.57</v>
          </cell>
          <cell r="I224">
            <v>308648.28000000003</v>
          </cell>
          <cell r="J224">
            <v>753592.54796711286</v>
          </cell>
          <cell r="K224">
            <v>832229.60037473228</v>
          </cell>
          <cell r="L224">
            <v>264305.57</v>
          </cell>
          <cell r="M224">
            <v>308648.28000000003</v>
          </cell>
        </row>
        <row r="225">
          <cell r="B225">
            <v>36700</v>
          </cell>
          <cell r="C225" t="str">
            <v>Onslow County Schools</v>
          </cell>
          <cell r="D225">
            <v>120048603.05695614</v>
          </cell>
          <cell r="E225">
            <v>125139069.89083733</v>
          </cell>
          <cell r="F225">
            <v>1363004321.263164</v>
          </cell>
          <cell r="G225">
            <v>1301036489.7279294</v>
          </cell>
          <cell r="H225">
            <v>6720931.9200000009</v>
          </cell>
          <cell r="I225">
            <v>7264276.2199999988</v>
          </cell>
          <cell r="J225">
            <v>19162835.691681795</v>
          </cell>
          <cell r="K225">
            <v>19587167.942689553</v>
          </cell>
          <cell r="L225">
            <v>6720931.9200000009</v>
          </cell>
          <cell r="M225">
            <v>7264276.2199999988</v>
          </cell>
        </row>
        <row r="226">
          <cell r="B226">
            <v>36701</v>
          </cell>
          <cell r="C226" t="str">
            <v>Zeca School Of The Arts And Technology</v>
          </cell>
          <cell r="D226">
            <v>479439.6098413681</v>
          </cell>
          <cell r="E226">
            <v>346673.03384286567</v>
          </cell>
          <cell r="F226">
            <v>6984671.1623</v>
          </cell>
          <cell r="G226">
            <v>4866683.7611379996</v>
          </cell>
          <cell r="H226">
            <v>26841.470000000005</v>
          </cell>
          <cell r="I226">
            <v>20124.239999999998</v>
          </cell>
          <cell r="J226">
            <v>76530.856948958084</v>
          </cell>
          <cell r="K226">
            <v>54262.373381912897</v>
          </cell>
          <cell r="L226">
            <v>26841.470000000005</v>
          </cell>
          <cell r="M226">
            <v>20124.239999999998</v>
          </cell>
        </row>
        <row r="227">
          <cell r="B227">
            <v>36705</v>
          </cell>
          <cell r="C227" t="str">
            <v>Coastal Carolina Community College</v>
          </cell>
          <cell r="D227">
            <v>14761673.169844767</v>
          </cell>
          <cell r="E227">
            <v>15884719.190354742</v>
          </cell>
          <cell r="F227">
            <v>158358736.23645002</v>
          </cell>
          <cell r="G227">
            <v>139912200.92574275</v>
          </cell>
          <cell r="H227">
            <v>826433.60999999987</v>
          </cell>
          <cell r="I227">
            <v>922102.01000000013</v>
          </cell>
          <cell r="J227">
            <v>2356341.6006918023</v>
          </cell>
          <cell r="K227">
            <v>2486327.1141087757</v>
          </cell>
          <cell r="L227">
            <v>826433.60999999987</v>
          </cell>
          <cell r="M227">
            <v>922102.01000000013</v>
          </cell>
        </row>
        <row r="228">
          <cell r="B228">
            <v>36800</v>
          </cell>
          <cell r="C228" t="str">
            <v>Orange County Schools</v>
          </cell>
          <cell r="D228">
            <v>47161138.459053196</v>
          </cell>
          <cell r="E228">
            <v>50305607.895401858</v>
          </cell>
          <cell r="F228">
            <v>515808782.89304972</v>
          </cell>
          <cell r="G228">
            <v>501232894.45399964</v>
          </cell>
          <cell r="H228">
            <v>2640320.61</v>
          </cell>
          <cell r="I228">
            <v>2920221.73</v>
          </cell>
          <cell r="J228">
            <v>7528127.1444259826</v>
          </cell>
          <cell r="K228">
            <v>7873994.8376304219</v>
          </cell>
          <cell r="L228">
            <v>2640320.61</v>
          </cell>
          <cell r="M228">
            <v>2920221.73</v>
          </cell>
        </row>
        <row r="229">
          <cell r="B229">
            <v>36802</v>
          </cell>
          <cell r="C229" t="str">
            <v>Orange Charter School</v>
          </cell>
          <cell r="D229">
            <v>978106.30296921555</v>
          </cell>
          <cell r="E229">
            <v>1396431.0439192008</v>
          </cell>
          <cell r="F229">
            <v>13835151.160499997</v>
          </cell>
          <cell r="G229">
            <v>17711342.233002979</v>
          </cell>
          <cell r="H229">
            <v>54759.369999999995</v>
          </cell>
          <cell r="I229">
            <v>81062.3</v>
          </cell>
          <cell r="J229">
            <v>156130.84946856732</v>
          </cell>
          <cell r="K229">
            <v>218573.85867971354</v>
          </cell>
          <cell r="L229">
            <v>54759.369999999995</v>
          </cell>
          <cell r="M229">
            <v>81062.3</v>
          </cell>
        </row>
        <row r="230">
          <cell r="B230">
            <v>36810</v>
          </cell>
          <cell r="C230" t="str">
            <v>Chapel Hill - Carboro City Schools</v>
          </cell>
          <cell r="D230">
            <v>86451538.920144767</v>
          </cell>
          <cell r="E230">
            <v>90058782.96810396</v>
          </cell>
          <cell r="F230">
            <v>1009278391.727854</v>
          </cell>
          <cell r="G230">
            <v>949490652.13117385</v>
          </cell>
          <cell r="H230">
            <v>4839997.24</v>
          </cell>
          <cell r="I230">
            <v>5227878.6800000006</v>
          </cell>
          <cell r="J230">
            <v>13799882.659474012</v>
          </cell>
          <cell r="K230">
            <v>14096289.09859463</v>
          </cell>
          <cell r="L230">
            <v>4839997.24</v>
          </cell>
          <cell r="M230">
            <v>5227878.6800000006</v>
          </cell>
        </row>
        <row r="231">
          <cell r="B231">
            <v>36900</v>
          </cell>
          <cell r="C231" t="str">
            <v>Pamlico County Schools</v>
          </cell>
          <cell r="D231">
            <v>9056109.3044011164</v>
          </cell>
          <cell r="E231">
            <v>9271625.0902258474</v>
          </cell>
          <cell r="F231">
            <v>96356129.171299979</v>
          </cell>
          <cell r="G231">
            <v>92701481.320374876</v>
          </cell>
          <cell r="H231">
            <v>507007.10000000003</v>
          </cell>
          <cell r="I231">
            <v>538214.36999999988</v>
          </cell>
          <cell r="J231">
            <v>1445587.2887068433</v>
          </cell>
          <cell r="K231">
            <v>1451224.4489457</v>
          </cell>
          <cell r="L231">
            <v>507007.10000000003</v>
          </cell>
          <cell r="M231">
            <v>538214.36999999988</v>
          </cell>
        </row>
        <row r="232">
          <cell r="B232">
            <v>36901</v>
          </cell>
          <cell r="C232" t="str">
            <v>Arapahoe Charter School</v>
          </cell>
          <cell r="D232">
            <v>2979048.3176238076</v>
          </cell>
          <cell r="E232">
            <v>3177108.1457614149</v>
          </cell>
          <cell r="F232">
            <v>31532940.005000003</v>
          </cell>
          <cell r="G232">
            <v>31549565.23931798</v>
          </cell>
          <cell r="H232">
            <v>166782.29</v>
          </cell>
          <cell r="I232">
            <v>184429.94</v>
          </cell>
          <cell r="J232">
            <v>475532.50912150636</v>
          </cell>
          <cell r="K232">
            <v>497291.14078761701</v>
          </cell>
          <cell r="L232">
            <v>166782.29</v>
          </cell>
          <cell r="M232">
            <v>184429.94</v>
          </cell>
        </row>
        <row r="233">
          <cell r="B233">
            <v>36905</v>
          </cell>
          <cell r="C233" t="str">
            <v>Pamlico Community College</v>
          </cell>
          <cell r="D233">
            <v>3274361.7630293239</v>
          </cell>
          <cell r="E233">
            <v>3577401.5077290018</v>
          </cell>
          <cell r="F233">
            <v>28863283.236099988</v>
          </cell>
          <cell r="G233">
            <v>28647119.310463987</v>
          </cell>
          <cell r="H233">
            <v>183315.44</v>
          </cell>
          <cell r="I233">
            <v>207666.81999999998</v>
          </cell>
          <cell r="J233">
            <v>522672.1083150552</v>
          </cell>
          <cell r="K233">
            <v>559946.33963193127</v>
          </cell>
          <cell r="L233">
            <v>183315.44</v>
          </cell>
          <cell r="M233">
            <v>207666.81999999998</v>
          </cell>
        </row>
        <row r="234">
          <cell r="B234">
            <v>37000</v>
          </cell>
          <cell r="C234" t="str">
            <v>Elizabeth City And Pasquotank County Schools</v>
          </cell>
          <cell r="D234">
            <v>30964110.284484569</v>
          </cell>
          <cell r="E234">
            <v>30658387.124872584</v>
          </cell>
          <cell r="F234">
            <v>332757912.24252808</v>
          </cell>
          <cell r="G234">
            <v>308087008.41017854</v>
          </cell>
          <cell r="H234">
            <v>1733528.52</v>
          </cell>
          <cell r="I234">
            <v>1779707.9100000001</v>
          </cell>
          <cell r="J234">
            <v>4942666.0753326472</v>
          </cell>
          <cell r="K234">
            <v>4798748.9278185833</v>
          </cell>
          <cell r="L234">
            <v>1733528.52</v>
          </cell>
          <cell r="M234">
            <v>1779707.9100000001</v>
          </cell>
        </row>
        <row r="235">
          <cell r="B235">
            <v>37001</v>
          </cell>
          <cell r="C235" t="str">
            <v>N.E. ACADEMY OF AEROSPACE &amp; ADV.TECH</v>
          </cell>
          <cell r="D235">
            <v>525350.40451719856</v>
          </cell>
          <cell r="E235">
            <v>1033474.7010664229</v>
          </cell>
          <cell r="F235">
            <v>5375081.3422999987</v>
          </cell>
          <cell r="G235">
            <v>12119478.629130986</v>
          </cell>
          <cell r="H235">
            <v>29411.79</v>
          </cell>
          <cell r="I235">
            <v>59992.82</v>
          </cell>
          <cell r="J235">
            <v>83859.397160542823</v>
          </cell>
          <cell r="K235">
            <v>161762.76962876073</v>
          </cell>
          <cell r="L235">
            <v>29411.79</v>
          </cell>
          <cell r="M235">
            <v>59992.82</v>
          </cell>
        </row>
        <row r="236">
          <cell r="B236">
            <v>37005</v>
          </cell>
          <cell r="C236" t="str">
            <v>College Of The Albemarle</v>
          </cell>
          <cell r="D236">
            <v>8273665.2729444532</v>
          </cell>
          <cell r="E236">
            <v>8461652.0870597586</v>
          </cell>
          <cell r="F236">
            <v>78274982.212499976</v>
          </cell>
          <cell r="G236">
            <v>69477270.843236879</v>
          </cell>
          <cell r="H236">
            <v>463201.9</v>
          </cell>
          <cell r="I236">
            <v>491195.74000000005</v>
          </cell>
          <cell r="J236">
            <v>1320689.1555263395</v>
          </cell>
          <cell r="K236">
            <v>1324444.880774877</v>
          </cell>
          <cell r="L236">
            <v>463201.9</v>
          </cell>
          <cell r="M236">
            <v>491195.74000000005</v>
          </cell>
        </row>
        <row r="237">
          <cell r="B237">
            <v>37100</v>
          </cell>
          <cell r="C237" t="str">
            <v>Pender County Schools</v>
          </cell>
          <cell r="D237">
            <v>41739002.7318248</v>
          </cell>
          <cell r="E237">
            <v>44047773.275460571</v>
          </cell>
          <cell r="F237">
            <v>469086413.25363415</v>
          </cell>
          <cell r="G237">
            <v>459404254.3984701</v>
          </cell>
          <cell r="H237">
            <v>2336761.85</v>
          </cell>
          <cell r="I237">
            <v>2556956.77</v>
          </cell>
          <cell r="J237">
            <v>6662615.2318085637</v>
          </cell>
          <cell r="K237">
            <v>6894498.5239268653</v>
          </cell>
          <cell r="L237">
            <v>2336761.85</v>
          </cell>
          <cell r="M237">
            <v>2556956.77</v>
          </cell>
        </row>
        <row r="238">
          <cell r="B238">
            <v>37200</v>
          </cell>
          <cell r="C238" t="str">
            <v>Perquimans County Schools</v>
          </cell>
          <cell r="D238">
            <v>10138785.054985629</v>
          </cell>
          <cell r="E238">
            <v>10182890.563182885</v>
          </cell>
          <cell r="F238">
            <v>106077821.91629998</v>
          </cell>
          <cell r="G238">
            <v>103116025.23351993</v>
          </cell>
          <cell r="H238">
            <v>567620.79999999993</v>
          </cell>
          <cell r="I238">
            <v>591112.99</v>
          </cell>
          <cell r="J238">
            <v>1618410.1036960022</v>
          </cell>
          <cell r="K238">
            <v>1593858.6388494147</v>
          </cell>
          <cell r="L238">
            <v>567620.79999999993</v>
          </cell>
          <cell r="M238">
            <v>591112.99</v>
          </cell>
        </row>
        <row r="239">
          <cell r="B239">
            <v>37300</v>
          </cell>
          <cell r="C239" t="str">
            <v>Person County Schools</v>
          </cell>
          <cell r="D239">
            <v>25362369.060684435</v>
          </cell>
          <cell r="E239">
            <v>26044671.965837184</v>
          </cell>
          <cell r="F239">
            <v>278889167.66180271</v>
          </cell>
          <cell r="G239">
            <v>272406630.49796879</v>
          </cell>
          <cell r="H239">
            <v>1419914.53</v>
          </cell>
          <cell r="I239">
            <v>1511883.4700000002</v>
          </cell>
          <cell r="J239">
            <v>4048484.5194833605</v>
          </cell>
          <cell r="K239">
            <v>4076595.4569753748</v>
          </cell>
          <cell r="L239">
            <v>1419914.53</v>
          </cell>
          <cell r="M239">
            <v>1511883.4700000002</v>
          </cell>
        </row>
        <row r="240">
          <cell r="B240">
            <v>37301</v>
          </cell>
          <cell r="C240" t="str">
            <v>Roxboro Community School</v>
          </cell>
          <cell r="D240">
            <v>2567657.7179447347</v>
          </cell>
          <cell r="E240">
            <v>2845826.425519323</v>
          </cell>
          <cell r="F240">
            <v>30536191.651600003</v>
          </cell>
          <cell r="G240">
            <v>31030166.309841964</v>
          </cell>
          <cell r="H240">
            <v>143750.54999999999</v>
          </cell>
          <cell r="I240">
            <v>165199.15999999997</v>
          </cell>
          <cell r="J240">
            <v>409864.01930982328</v>
          </cell>
          <cell r="K240">
            <v>445437.86509693629</v>
          </cell>
          <cell r="L240">
            <v>143750.54999999999</v>
          </cell>
          <cell r="M240">
            <v>165199.15999999997</v>
          </cell>
        </row>
        <row r="241">
          <cell r="B241">
            <v>37305</v>
          </cell>
          <cell r="C241" t="str">
            <v>Piedmont Community College</v>
          </cell>
          <cell r="D241">
            <v>9038855.2464110572</v>
          </cell>
          <cell r="E241">
            <v>8994305.3023758288</v>
          </cell>
          <cell r="F241">
            <v>81814079.883749932</v>
          </cell>
          <cell r="G241">
            <v>65074501.857927896</v>
          </cell>
          <cell r="H241">
            <v>506041.13</v>
          </cell>
          <cell r="I241">
            <v>522116.06000000011</v>
          </cell>
          <cell r="J241">
            <v>1442833.0985716912</v>
          </cell>
          <cell r="K241">
            <v>1407817.4677112401</v>
          </cell>
          <cell r="L241">
            <v>506041.13</v>
          </cell>
          <cell r="M241">
            <v>522116.06000000011</v>
          </cell>
        </row>
        <row r="242">
          <cell r="B242">
            <v>37400</v>
          </cell>
          <cell r="C242" t="str">
            <v>Pitt County Schools</v>
          </cell>
          <cell r="D242">
            <v>116972008.94740286</v>
          </cell>
          <cell r="E242">
            <v>119690393.45399933</v>
          </cell>
          <cell r="F242">
            <v>1375046115.4647663</v>
          </cell>
          <cell r="G242">
            <v>1293479586.9386725</v>
          </cell>
          <cell r="H242">
            <v>6548688.5199999996</v>
          </cell>
          <cell r="I242">
            <v>6947982.5899999989</v>
          </cell>
          <cell r="J242">
            <v>18671732.37260865</v>
          </cell>
          <cell r="K242">
            <v>18734323.658911355</v>
          </cell>
          <cell r="L242">
            <v>6548688.5199999996</v>
          </cell>
          <cell r="M242">
            <v>6947982.5899999989</v>
          </cell>
        </row>
        <row r="243">
          <cell r="B243">
            <v>37405</v>
          </cell>
          <cell r="C243" t="str">
            <v>Pitt Community College</v>
          </cell>
          <cell r="D243">
            <v>27665803.396327414</v>
          </cell>
          <cell r="E243">
            <v>29111928.241287407</v>
          </cell>
          <cell r="F243">
            <v>305333633.06653422</v>
          </cell>
          <cell r="G243">
            <v>271266907.47741783</v>
          </cell>
          <cell r="H243">
            <v>1548872.51</v>
          </cell>
          <cell r="I243">
            <v>1689936.5499999998</v>
          </cell>
          <cell r="J243">
            <v>4416171.7109749811</v>
          </cell>
          <cell r="K243">
            <v>4556692.2312515508</v>
          </cell>
          <cell r="L243">
            <v>1548872.51</v>
          </cell>
          <cell r="M243">
            <v>1689936.5499999998</v>
          </cell>
        </row>
        <row r="244">
          <cell r="B244">
            <v>37500</v>
          </cell>
          <cell r="C244" t="str">
            <v>Polk County Schools</v>
          </cell>
          <cell r="D244">
            <v>15035115.077906821</v>
          </cell>
          <cell r="E244">
            <v>14814341.409230214</v>
          </cell>
          <cell r="F244">
            <v>155277060.76849994</v>
          </cell>
          <cell r="G244">
            <v>143937323.11182672</v>
          </cell>
          <cell r="H244">
            <v>841742.28</v>
          </cell>
          <cell r="I244">
            <v>859966.9800000001</v>
          </cell>
          <cell r="J244">
            <v>2399989.9416302387</v>
          </cell>
          <cell r="K244">
            <v>2318788.156217379</v>
          </cell>
          <cell r="L244">
            <v>841742.28</v>
          </cell>
          <cell r="M244">
            <v>859966.9800000001</v>
          </cell>
        </row>
        <row r="245">
          <cell r="B245">
            <v>37600</v>
          </cell>
          <cell r="C245" t="str">
            <v>Randolph County Schools</v>
          </cell>
          <cell r="D245">
            <v>83452976.121289343</v>
          </cell>
          <cell r="E245">
            <v>86299513.79462254</v>
          </cell>
          <cell r="F245">
            <v>949215821.66498089</v>
          </cell>
          <cell r="G245">
            <v>903023771.75274193</v>
          </cell>
          <cell r="H245">
            <v>4672122.43</v>
          </cell>
          <cell r="I245">
            <v>5009654.51</v>
          </cell>
          <cell r="J245">
            <v>13321235.138699494</v>
          </cell>
          <cell r="K245">
            <v>13507876.249538064</v>
          </cell>
          <cell r="L245">
            <v>4672122.43</v>
          </cell>
          <cell r="M245">
            <v>5009654.51</v>
          </cell>
        </row>
        <row r="246">
          <cell r="B246">
            <v>37601</v>
          </cell>
          <cell r="C246" t="str">
            <v>Uwharrie Charter Academy</v>
          </cell>
          <cell r="D246">
            <v>2243354.590067415</v>
          </cell>
          <cell r="E246">
            <v>3016898.3283719029</v>
          </cell>
          <cell r="F246">
            <v>30084825.061999999</v>
          </cell>
          <cell r="G246">
            <v>36767887.207964979</v>
          </cell>
          <cell r="H246">
            <v>125594.41</v>
          </cell>
          <cell r="I246">
            <v>175129.82</v>
          </cell>
          <cell r="J246">
            <v>358096.92335400369</v>
          </cell>
          <cell r="K246">
            <v>472214.58714203356</v>
          </cell>
          <cell r="L246">
            <v>125594.41</v>
          </cell>
          <cell r="M246">
            <v>175129.82</v>
          </cell>
        </row>
        <row r="247">
          <cell r="B247">
            <v>37605</v>
          </cell>
          <cell r="C247" t="str">
            <v>Randolph Community College</v>
          </cell>
          <cell r="D247">
            <v>10384906.653599625</v>
          </cell>
          <cell r="E247">
            <v>10831037.545612894</v>
          </cell>
          <cell r="F247">
            <v>114348177.09332833</v>
          </cell>
          <cell r="G247">
            <v>102819740.76210187</v>
          </cell>
          <cell r="H247">
            <v>581399.93999999994</v>
          </cell>
          <cell r="I247">
            <v>628737.67999999993</v>
          </cell>
          <cell r="J247">
            <v>1657697.4226177926</v>
          </cell>
          <cell r="K247">
            <v>1695308.6800514041</v>
          </cell>
          <cell r="L247">
            <v>581399.93999999994</v>
          </cell>
          <cell r="M247">
            <v>628737.67999999993</v>
          </cell>
        </row>
        <row r="248">
          <cell r="B248">
            <v>37610</v>
          </cell>
          <cell r="C248" t="str">
            <v>Asheboro City Schools</v>
          </cell>
          <cell r="D248">
            <v>23940299.557365824</v>
          </cell>
          <cell r="E248">
            <v>25368166.144426282</v>
          </cell>
          <cell r="F248">
            <v>290741738.90029997</v>
          </cell>
          <cell r="G248">
            <v>283491866.94597858</v>
          </cell>
          <cell r="H248">
            <v>1340299.8400000001</v>
          </cell>
          <cell r="I248">
            <v>1472612.5600000003</v>
          </cell>
          <cell r="J248">
            <v>3821485.7578124967</v>
          </cell>
          <cell r="K248">
            <v>3970706.5994847324</v>
          </cell>
          <cell r="L248">
            <v>1340299.8400000001</v>
          </cell>
          <cell r="M248">
            <v>1472612.5600000003</v>
          </cell>
        </row>
        <row r="249">
          <cell r="B249">
            <v>37700</v>
          </cell>
          <cell r="C249" t="str">
            <v>Richmond County Schools</v>
          </cell>
          <cell r="D249">
            <v>36928933.889285728</v>
          </cell>
          <cell r="E249">
            <v>37958971.613284469</v>
          </cell>
          <cell r="F249">
            <v>405573250.77566701</v>
          </cell>
          <cell r="G249">
            <v>378798589.57496321</v>
          </cell>
          <cell r="H249">
            <v>2067469.7099999997</v>
          </cell>
          <cell r="I249">
            <v>2203504.1100000003</v>
          </cell>
          <cell r="J249">
            <v>5894804.8904293915</v>
          </cell>
          <cell r="K249">
            <v>5941459.7900541686</v>
          </cell>
          <cell r="L249">
            <v>2067469.7099999997</v>
          </cell>
          <cell r="M249">
            <v>2203504.1100000003</v>
          </cell>
        </row>
        <row r="250">
          <cell r="B250">
            <v>37705</v>
          </cell>
          <cell r="C250" t="str">
            <v>Richmond Technical College</v>
          </cell>
          <cell r="D250">
            <v>10952508.664287999</v>
          </cell>
          <cell r="E250">
            <v>11721415.201006364</v>
          </cell>
          <cell r="F250">
            <v>117724140.23142754</v>
          </cell>
          <cell r="G250">
            <v>104863737.45935293</v>
          </cell>
          <cell r="H250">
            <v>613177.19000000006</v>
          </cell>
          <cell r="I250">
            <v>680423.77000000014</v>
          </cell>
          <cell r="J250">
            <v>1748301.2596647681</v>
          </cell>
          <cell r="K250">
            <v>1834673.4418625913</v>
          </cell>
          <cell r="L250">
            <v>613177.19000000006</v>
          </cell>
          <cell r="M250">
            <v>680423.77000000014</v>
          </cell>
        </row>
        <row r="251">
          <cell r="B251">
            <v>37800</v>
          </cell>
          <cell r="C251" t="str">
            <v>Robeson County Schools</v>
          </cell>
          <cell r="D251">
            <v>113011828.34260319</v>
          </cell>
          <cell r="E251">
            <v>118424851.45292202</v>
          </cell>
          <cell r="F251">
            <v>1221532959.1897588</v>
          </cell>
          <cell r="G251">
            <v>1162520811.3048315</v>
          </cell>
          <cell r="H251">
            <v>6326977.4499999993</v>
          </cell>
          <cell r="I251">
            <v>6874518.3499999996</v>
          </cell>
          <cell r="J251">
            <v>18039585.989337895</v>
          </cell>
          <cell r="K251">
            <v>18536236.972353332</v>
          </cell>
          <cell r="L251">
            <v>6326977.4499999993</v>
          </cell>
          <cell r="M251">
            <v>6874518.3499999996</v>
          </cell>
        </row>
        <row r="252">
          <cell r="B252">
            <v>37801</v>
          </cell>
          <cell r="C252" t="str">
            <v>Southeastern Academy Charter School</v>
          </cell>
          <cell r="D252">
            <v>693159.72477163619</v>
          </cell>
          <cell r="E252">
            <v>722732.30346463248</v>
          </cell>
          <cell r="F252">
            <v>7657240.9675000003</v>
          </cell>
          <cell r="G252">
            <v>9363469.0708739925</v>
          </cell>
          <cell r="H252">
            <v>38806.61</v>
          </cell>
          <cell r="I252">
            <v>41954.340000000004</v>
          </cell>
          <cell r="J252">
            <v>110646.06813948734</v>
          </cell>
          <cell r="K252">
            <v>113124.37448925892</v>
          </cell>
          <cell r="L252">
            <v>38806.61</v>
          </cell>
          <cell r="M252">
            <v>41954.340000000004</v>
          </cell>
        </row>
        <row r="253">
          <cell r="B253">
            <v>37805</v>
          </cell>
          <cell r="C253" t="str">
            <v>Robeson Community College</v>
          </cell>
          <cell r="D253">
            <v>9676642.907547418</v>
          </cell>
          <cell r="E253">
            <v>9673956.7082152423</v>
          </cell>
          <cell r="F253">
            <v>100100336.04870005</v>
          </cell>
          <cell r="G253">
            <v>83306658.353723899</v>
          </cell>
          <cell r="H253">
            <v>541747.73</v>
          </cell>
          <cell r="I253">
            <v>561569.56999999995</v>
          </cell>
          <cell r="J253">
            <v>1544640.3653396314</v>
          </cell>
          <cell r="K253">
            <v>1514198.6821495008</v>
          </cell>
          <cell r="L253">
            <v>541747.73</v>
          </cell>
          <cell r="M253">
            <v>561569.56999999995</v>
          </cell>
        </row>
        <row r="254">
          <cell r="B254">
            <v>37900</v>
          </cell>
          <cell r="C254" t="str">
            <v>Rockingham County Schools</v>
          </cell>
          <cell r="D254">
            <v>63694943.618241444</v>
          </cell>
          <cell r="E254">
            <v>62943281.883179337</v>
          </cell>
          <cell r="F254">
            <v>664846029.47670257</v>
          </cell>
          <cell r="G254">
            <v>620087213.64446712</v>
          </cell>
          <cell r="H254">
            <v>3565967.19</v>
          </cell>
          <cell r="I254">
            <v>3653833.9800000004</v>
          </cell>
          <cell r="J254">
            <v>10167346.456902992</v>
          </cell>
          <cell r="K254">
            <v>9852084.0388646182</v>
          </cell>
          <cell r="L254">
            <v>3565967.19</v>
          </cell>
          <cell r="M254">
            <v>3653833.9800000004</v>
          </cell>
        </row>
        <row r="255">
          <cell r="B255">
            <v>37901</v>
          </cell>
          <cell r="C255" t="str">
            <v>Bethany Community Middle School</v>
          </cell>
          <cell r="D255">
            <v>765469.69079542742</v>
          </cell>
          <cell r="E255">
            <v>870379.59377585922</v>
          </cell>
          <cell r="F255">
            <v>9814330.6091000009</v>
          </cell>
          <cell r="G255">
            <v>8541701.1664729919</v>
          </cell>
          <cell r="H255">
            <v>42854.89</v>
          </cell>
          <cell r="I255">
            <v>50525.21</v>
          </cell>
          <cell r="J255">
            <v>122188.59310437668</v>
          </cell>
          <cell r="K255">
            <v>136234.60116851915</v>
          </cell>
          <cell r="L255">
            <v>42854.89</v>
          </cell>
          <cell r="M255">
            <v>50525.21</v>
          </cell>
        </row>
        <row r="256">
          <cell r="B256">
            <v>37905</v>
          </cell>
          <cell r="C256" t="str">
            <v>Rockingham Community College</v>
          </cell>
          <cell r="D256">
            <v>8033007.629048679</v>
          </cell>
          <cell r="E256">
            <v>8366768.7886085166</v>
          </cell>
          <cell r="F256">
            <v>75719521.621150032</v>
          </cell>
          <cell r="G256">
            <v>69309993.364459977</v>
          </cell>
          <cell r="H256">
            <v>449728.66</v>
          </cell>
          <cell r="I256">
            <v>485687.80000000016</v>
          </cell>
          <cell r="J256">
            <v>1282274.0239005762</v>
          </cell>
          <cell r="K256">
            <v>1309593.4430636808</v>
          </cell>
          <cell r="L256">
            <v>449728.66</v>
          </cell>
          <cell r="M256">
            <v>485687.80000000016</v>
          </cell>
        </row>
        <row r="257">
          <cell r="B257">
            <v>38000</v>
          </cell>
          <cell r="C257" t="str">
            <v>Rowan-Salisbury School System</v>
          </cell>
          <cell r="D257">
            <v>96701429.448605418</v>
          </cell>
          <cell r="E257">
            <v>100687984.24390092</v>
          </cell>
          <cell r="F257">
            <v>1063827735.6275914</v>
          </cell>
          <cell r="G257">
            <v>1022596537.0759444</v>
          </cell>
          <cell r="H257">
            <v>5413838.29</v>
          </cell>
          <cell r="I257">
            <v>5844899.8400000008</v>
          </cell>
          <cell r="J257">
            <v>15436028.046034057</v>
          </cell>
          <cell r="K257">
            <v>15760005.719369428</v>
          </cell>
          <cell r="L257">
            <v>5413838.29</v>
          </cell>
          <cell r="M257">
            <v>5844899.8400000008</v>
          </cell>
        </row>
        <row r="258">
          <cell r="B258">
            <v>38005</v>
          </cell>
          <cell r="C258" t="str">
            <v>Rowan-Cabarrus Community College</v>
          </cell>
          <cell r="D258">
            <v>20849938.03238868</v>
          </cell>
          <cell r="E258">
            <v>20155247.126111947</v>
          </cell>
          <cell r="F258">
            <v>226478136.59690002</v>
          </cell>
          <cell r="G258">
            <v>183100319.32193506</v>
          </cell>
          <cell r="H258">
            <v>1167285.67</v>
          </cell>
          <cell r="I258">
            <v>1170004.5599999998</v>
          </cell>
          <cell r="J258">
            <v>3328184.8061726373</v>
          </cell>
          <cell r="K258">
            <v>3154763.821802001</v>
          </cell>
          <cell r="L258">
            <v>1167285.67</v>
          </cell>
          <cell r="M258">
            <v>1170004.5599999998</v>
          </cell>
        </row>
        <row r="259">
          <cell r="B259">
            <v>38100</v>
          </cell>
          <cell r="C259" t="str">
            <v>Rutherford County Schools</v>
          </cell>
          <cell r="D259">
            <v>45727085.050865203</v>
          </cell>
          <cell r="E259">
            <v>46787594.88387011</v>
          </cell>
          <cell r="F259">
            <v>483787440.85721403</v>
          </cell>
          <cell r="G259">
            <v>450185538.55312169</v>
          </cell>
          <cell r="H259">
            <v>2560035.0000000005</v>
          </cell>
          <cell r="I259">
            <v>2716002.39</v>
          </cell>
          <cell r="J259">
            <v>7299215.4442109875</v>
          </cell>
          <cell r="K259">
            <v>7323344.1755985729</v>
          </cell>
          <cell r="L259">
            <v>2560035.0000000005</v>
          </cell>
          <cell r="M259">
            <v>2716002.39</v>
          </cell>
        </row>
        <row r="260">
          <cell r="B260">
            <v>38105</v>
          </cell>
          <cell r="C260" t="str">
            <v>Isothermal Community College</v>
          </cell>
          <cell r="D260">
            <v>9389086.8846137021</v>
          </cell>
          <cell r="E260">
            <v>9459554.8105258606</v>
          </cell>
          <cell r="F260">
            <v>102012225.57402246</v>
          </cell>
          <cell r="G260">
            <v>86375398.725624949</v>
          </cell>
          <cell r="H260">
            <v>525648.88000000012</v>
          </cell>
          <cell r="I260">
            <v>549123.62</v>
          </cell>
          <cell r="J260">
            <v>1498739.049711511</v>
          </cell>
          <cell r="K260">
            <v>1480639.8105601829</v>
          </cell>
          <cell r="L260">
            <v>525648.88000000012</v>
          </cell>
          <cell r="M260">
            <v>549123.62</v>
          </cell>
        </row>
        <row r="261">
          <cell r="B261">
            <v>38200</v>
          </cell>
          <cell r="C261" t="str">
            <v>Sampson County Schools</v>
          </cell>
          <cell r="D261">
            <v>42774440.012825973</v>
          </cell>
          <cell r="E261">
            <v>43027604.430980049</v>
          </cell>
          <cell r="F261">
            <v>476345202.25749987</v>
          </cell>
          <cell r="G261">
            <v>440038813.65153754</v>
          </cell>
          <cell r="H261">
            <v>2394730.9</v>
          </cell>
          <cell r="I261">
            <v>2497736.35</v>
          </cell>
          <cell r="J261">
            <v>6827897.5756227057</v>
          </cell>
          <cell r="K261">
            <v>6734818.4295792682</v>
          </cell>
          <cell r="L261">
            <v>2394730.9</v>
          </cell>
          <cell r="M261">
            <v>2497736.35</v>
          </cell>
        </row>
        <row r="262">
          <cell r="B262">
            <v>38205</v>
          </cell>
          <cell r="C262" t="str">
            <v>Sampson Community College</v>
          </cell>
          <cell r="D262">
            <v>6838324.7363582896</v>
          </cell>
          <cell r="E262">
            <v>7107113.3026191806</v>
          </cell>
          <cell r="F262">
            <v>65200642.752300002</v>
          </cell>
          <cell r="G262">
            <v>58145105.223960929</v>
          </cell>
          <cell r="H262">
            <v>382844.23</v>
          </cell>
          <cell r="I262">
            <v>412565.27</v>
          </cell>
          <cell r="J262">
            <v>1091571.9966106177</v>
          </cell>
          <cell r="K262">
            <v>1112428.1326971706</v>
          </cell>
          <cell r="L262">
            <v>382844.23</v>
          </cell>
          <cell r="M262">
            <v>412565.27</v>
          </cell>
        </row>
        <row r="263">
          <cell r="B263">
            <v>38210</v>
          </cell>
          <cell r="C263" t="str">
            <v>Clinton City Schools</v>
          </cell>
          <cell r="D263">
            <v>15468423.298627207</v>
          </cell>
          <cell r="E263">
            <v>16155622.916209143</v>
          </cell>
          <cell r="F263">
            <v>174115813.97849998</v>
          </cell>
          <cell r="G263">
            <v>166544969.64512578</v>
          </cell>
          <cell r="H263">
            <v>866001.07999999973</v>
          </cell>
          <cell r="I263">
            <v>937827.87</v>
          </cell>
          <cell r="J263">
            <v>2469157.0458370266</v>
          </cell>
          <cell r="K263">
            <v>2528729.8327740119</v>
          </cell>
          <cell r="L263">
            <v>866001.07999999973</v>
          </cell>
          <cell r="M263">
            <v>937827.87</v>
          </cell>
        </row>
        <row r="264">
          <cell r="B264">
            <v>38300</v>
          </cell>
          <cell r="C264" t="str">
            <v>Scotland County Schools</v>
          </cell>
          <cell r="D264">
            <v>33930884.977247059</v>
          </cell>
          <cell r="E264">
            <v>34394196.19893463</v>
          </cell>
          <cell r="F264">
            <v>369430242.53882217</v>
          </cell>
          <cell r="G264">
            <v>345579070.7742579</v>
          </cell>
          <cell r="H264">
            <v>1899623.67</v>
          </cell>
          <cell r="I264">
            <v>1996570.2300000002</v>
          </cell>
          <cell r="J264">
            <v>5416239.3991694469</v>
          </cell>
          <cell r="K264">
            <v>5383489.7269895272</v>
          </cell>
          <cell r="L264">
            <v>1899623.67</v>
          </cell>
          <cell r="M264">
            <v>1996570.2300000002</v>
          </cell>
        </row>
        <row r="265">
          <cell r="B265">
            <v>38400</v>
          </cell>
          <cell r="C265" t="str">
            <v>Stanly County Schools</v>
          </cell>
          <cell r="D265">
            <v>41764547.032715701</v>
          </cell>
          <cell r="E265">
            <v>42796385.026180372</v>
          </cell>
          <cell r="F265">
            <v>458713322.32009977</v>
          </cell>
          <cell r="G265">
            <v>428548751.62863362</v>
          </cell>
          <cell r="H265">
            <v>2338191.9500000002</v>
          </cell>
          <cell r="I265">
            <v>2484314.15</v>
          </cell>
          <cell r="J265">
            <v>6666692.7573137879</v>
          </cell>
          <cell r="K265">
            <v>6698627.2279236168</v>
          </cell>
          <cell r="L265">
            <v>2338191.9500000002</v>
          </cell>
          <cell r="M265">
            <v>2484314.15</v>
          </cell>
        </row>
        <row r="266">
          <cell r="B266">
            <v>38402</v>
          </cell>
          <cell r="C266" t="str">
            <v>Gray Stone Day School</v>
          </cell>
          <cell r="D266">
            <v>1385648.5566396555</v>
          </cell>
          <cell r="E266">
            <v>1560866.7283194412</v>
          </cell>
          <cell r="F266">
            <v>16404845.884299995</v>
          </cell>
          <cell r="G266">
            <v>17561382.264398977</v>
          </cell>
          <cell r="H266">
            <v>77575.659999999989</v>
          </cell>
          <cell r="I266">
            <v>90607.729999999981</v>
          </cell>
          <cell r="J266">
            <v>221185.04456652363</v>
          </cell>
          <cell r="K266">
            <v>244311.8585619904</v>
          </cell>
          <cell r="L266">
            <v>77575.659999999989</v>
          </cell>
          <cell r="M266">
            <v>90607.729999999981</v>
          </cell>
        </row>
        <row r="267">
          <cell r="B267">
            <v>38405</v>
          </cell>
          <cell r="C267" t="str">
            <v>Stanly Community College</v>
          </cell>
          <cell r="D267">
            <v>10150218.992003527</v>
          </cell>
          <cell r="E267">
            <v>10779303.534546891</v>
          </cell>
          <cell r="F267">
            <v>117070466.92346326</v>
          </cell>
          <cell r="G267">
            <v>102752607.64582583</v>
          </cell>
          <cell r="H267">
            <v>568260.92999999993</v>
          </cell>
          <cell r="I267">
            <v>625734.5399999998</v>
          </cell>
          <cell r="J267">
            <v>1620235.2532671222</v>
          </cell>
          <cell r="K267">
            <v>1687211.1069754434</v>
          </cell>
          <cell r="L267">
            <v>568260.92999999993</v>
          </cell>
          <cell r="M267">
            <v>625734.5399999998</v>
          </cell>
        </row>
        <row r="268">
          <cell r="B268">
            <v>38500</v>
          </cell>
          <cell r="C268" t="str">
            <v>Stokes County Schools</v>
          </cell>
          <cell r="D268">
            <v>33601512.463987008</v>
          </cell>
          <cell r="E268">
            <v>33512975.708462659</v>
          </cell>
          <cell r="F268">
            <v>367779268.44990003</v>
          </cell>
          <cell r="G268">
            <v>334819335.50599766</v>
          </cell>
          <cell r="H268">
            <v>1881183.72</v>
          </cell>
          <cell r="I268">
            <v>1945415.71</v>
          </cell>
          <cell r="J268">
            <v>5363663.0993022658</v>
          </cell>
          <cell r="K268">
            <v>5245558.2739551496</v>
          </cell>
          <cell r="L268">
            <v>1881183.72</v>
          </cell>
          <cell r="M268">
            <v>1945415.71</v>
          </cell>
        </row>
        <row r="269">
          <cell r="B269">
            <v>38600</v>
          </cell>
          <cell r="C269" t="str">
            <v>Surry County Schools</v>
          </cell>
          <cell r="D269">
            <v>41423892.587193064</v>
          </cell>
          <cell r="E269">
            <v>42550806.355770677</v>
          </cell>
          <cell r="F269">
            <v>450038630.31700045</v>
          </cell>
          <cell r="G269">
            <v>430976423.13745254</v>
          </cell>
          <cell r="H269">
            <v>2319120.38</v>
          </cell>
          <cell r="I269">
            <v>2470058.3999999994</v>
          </cell>
          <cell r="J269">
            <v>6612315.5717325928</v>
          </cell>
          <cell r="K269">
            <v>6660188.4680330958</v>
          </cell>
          <cell r="L269">
            <v>2319120.38</v>
          </cell>
          <cell r="M269">
            <v>2470058.3999999994</v>
          </cell>
        </row>
        <row r="270">
          <cell r="B270">
            <v>38601</v>
          </cell>
          <cell r="C270" t="str">
            <v>Bridges Charter Schools</v>
          </cell>
          <cell r="D270">
            <v>498200.31896082335</v>
          </cell>
          <cell r="E270">
            <v>463579.55768727168</v>
          </cell>
          <cell r="F270">
            <v>6343044.9625999983</v>
          </cell>
          <cell r="G270">
            <v>5026513.80963</v>
          </cell>
          <cell r="H270">
            <v>27891.790000000005</v>
          </cell>
          <cell r="I270">
            <v>26910.620000000003</v>
          </cell>
          <cell r="J270">
            <v>79525.547242396904</v>
          </cell>
          <cell r="K270">
            <v>72560.956854955672</v>
          </cell>
          <cell r="L270">
            <v>27891.790000000005</v>
          </cell>
          <cell r="M270">
            <v>26910.620000000003</v>
          </cell>
        </row>
        <row r="271">
          <cell r="B271">
            <v>38602</v>
          </cell>
          <cell r="C271" t="str">
            <v>Millennium Charter Academy</v>
          </cell>
          <cell r="D271">
            <v>2489373.3041466703</v>
          </cell>
          <cell r="E271">
            <v>3029822.9594189031</v>
          </cell>
          <cell r="F271">
            <v>28381714.315299999</v>
          </cell>
          <cell r="G271">
            <v>31261727.881989967</v>
          </cell>
          <cell r="H271">
            <v>139367.79000000004</v>
          </cell>
          <cell r="I271">
            <v>175880.09</v>
          </cell>
          <cell r="J271">
            <v>397367.81926557788</v>
          </cell>
          <cell r="K271">
            <v>474237.5917810782</v>
          </cell>
          <cell r="L271">
            <v>139367.79000000004</v>
          </cell>
          <cell r="M271">
            <v>175880.09</v>
          </cell>
        </row>
        <row r="272">
          <cell r="B272">
            <v>38605</v>
          </cell>
          <cell r="C272" t="str">
            <v>Surry Community College</v>
          </cell>
          <cell r="D272">
            <v>11759865.39990841</v>
          </cell>
          <cell r="E272">
            <v>11956873.909595812</v>
          </cell>
          <cell r="F272">
            <v>126935357.52603805</v>
          </cell>
          <cell r="G272">
            <v>110444435.75964284</v>
          </cell>
          <cell r="H272">
            <v>658377.12999999989</v>
          </cell>
          <cell r="I272">
            <v>694092.06000000017</v>
          </cell>
          <cell r="J272">
            <v>1877176.0993155576</v>
          </cell>
          <cell r="K272">
            <v>1871528.1929226199</v>
          </cell>
          <cell r="L272">
            <v>658377.12999999989</v>
          </cell>
          <cell r="M272">
            <v>694092.06000000017</v>
          </cell>
        </row>
        <row r="273">
          <cell r="B273">
            <v>38610</v>
          </cell>
          <cell r="C273" t="str">
            <v>Mount Airy City Schools</v>
          </cell>
          <cell r="D273">
            <v>9050712.1531828847</v>
          </cell>
          <cell r="E273">
            <v>9050015.3941753749</v>
          </cell>
          <cell r="F273">
            <v>94146473.734893695</v>
          </cell>
          <cell r="G273">
            <v>85805779.002350897</v>
          </cell>
          <cell r="H273">
            <v>506704.94000000006</v>
          </cell>
          <cell r="I273">
            <v>525350.01</v>
          </cell>
          <cell r="J273">
            <v>1444725.7649625889</v>
          </cell>
          <cell r="K273">
            <v>1416537.3896759171</v>
          </cell>
          <cell r="L273">
            <v>506704.94000000006</v>
          </cell>
          <cell r="M273">
            <v>525350.01</v>
          </cell>
        </row>
        <row r="274">
          <cell r="B274">
            <v>38620</v>
          </cell>
          <cell r="C274" t="str">
            <v>Elkin City Schools</v>
          </cell>
          <cell r="D274">
            <v>7291565.5853516599</v>
          </cell>
          <cell r="E274">
            <v>7132204.4202953335</v>
          </cell>
          <cell r="F274">
            <v>78110918.488299996</v>
          </cell>
          <cell r="G274">
            <v>69893423.648706943</v>
          </cell>
          <cell r="H274">
            <v>408218.96</v>
          </cell>
          <cell r="I274">
            <v>414021.8</v>
          </cell>
          <cell r="J274">
            <v>1163920.8594615881</v>
          </cell>
          <cell r="K274">
            <v>1116355.4747832299</v>
          </cell>
          <cell r="L274">
            <v>408218.96</v>
          </cell>
          <cell r="M274">
            <v>414021.8</v>
          </cell>
        </row>
        <row r="275">
          <cell r="B275">
            <v>38700</v>
          </cell>
          <cell r="C275" t="str">
            <v>Swain County Schools</v>
          </cell>
          <cell r="D275">
            <v>12418709.559964595</v>
          </cell>
          <cell r="E275">
            <v>12255126.993338486</v>
          </cell>
          <cell r="F275">
            <v>134614575.16590005</v>
          </cell>
          <cell r="G275">
            <v>128753078.24306485</v>
          </cell>
          <cell r="H275">
            <v>695262.58</v>
          </cell>
          <cell r="I275">
            <v>711405.53999999992</v>
          </cell>
          <cell r="J275">
            <v>1982344.5233045549</v>
          </cell>
          <cell r="K275">
            <v>1918211.7206633079</v>
          </cell>
          <cell r="L275">
            <v>695262.58</v>
          </cell>
          <cell r="M275">
            <v>711405.53999999992</v>
          </cell>
        </row>
        <row r="276">
          <cell r="B276">
            <v>38701</v>
          </cell>
          <cell r="C276" t="str">
            <v>Mountain Discovery Charter</v>
          </cell>
          <cell r="D276">
            <v>828930.33649869589</v>
          </cell>
          <cell r="E276">
            <v>821214.76377047575</v>
          </cell>
          <cell r="F276">
            <v>8612914.3969999999</v>
          </cell>
          <cell r="G276">
            <v>7545384.9582529906</v>
          </cell>
          <cell r="H276">
            <v>46407.740000000005</v>
          </cell>
          <cell r="I276">
            <v>47671.21</v>
          </cell>
          <cell r="J276">
            <v>132318.53960548507</v>
          </cell>
          <cell r="K276">
            <v>128539.16453926111</v>
          </cell>
          <cell r="L276">
            <v>46407.740000000005</v>
          </cell>
          <cell r="M276">
            <v>47671.21</v>
          </cell>
        </row>
        <row r="277">
          <cell r="B277">
            <v>38800</v>
          </cell>
          <cell r="C277" t="str">
            <v>Transylvania County Schools</v>
          </cell>
          <cell r="D277">
            <v>21140616.851018339</v>
          </cell>
          <cell r="E277">
            <v>21366514.703551136</v>
          </cell>
          <cell r="F277">
            <v>234270874.67191151</v>
          </cell>
          <cell r="G277">
            <v>219112474.28036082</v>
          </cell>
          <cell r="H277">
            <v>1183559.3500000001</v>
          </cell>
          <cell r="I277">
            <v>1240318.19</v>
          </cell>
          <cell r="J277">
            <v>3374584.6000778573</v>
          </cell>
          <cell r="K277">
            <v>3344355.3017733037</v>
          </cell>
          <cell r="L277">
            <v>1183559.3500000001</v>
          </cell>
          <cell r="M277">
            <v>1240318.19</v>
          </cell>
        </row>
        <row r="278">
          <cell r="B278">
            <v>38801</v>
          </cell>
          <cell r="C278" t="str">
            <v>Brevard Academy Charter School</v>
          </cell>
          <cell r="D278">
            <v>1208684.6562211695</v>
          </cell>
          <cell r="E278">
            <v>1516509.1644182284</v>
          </cell>
          <cell r="F278">
            <v>15967793.701299999</v>
          </cell>
          <cell r="G278">
            <v>18077681.216277987</v>
          </cell>
          <cell r="H278">
            <v>67668.319999999992</v>
          </cell>
          <cell r="I278">
            <v>88032.790000000008</v>
          </cell>
          <cell r="J278">
            <v>192937.06782438955</v>
          </cell>
          <cell r="K278">
            <v>237368.87061730173</v>
          </cell>
          <cell r="L278">
            <v>67668.319999999992</v>
          </cell>
          <cell r="M278">
            <v>88032.790000000008</v>
          </cell>
        </row>
        <row r="279">
          <cell r="B279">
            <v>38900</v>
          </cell>
          <cell r="C279" t="str">
            <v>Tyrrell County Schools</v>
          </cell>
          <cell r="D279">
            <v>4434979.3362007374</v>
          </cell>
          <cell r="E279">
            <v>4786524.5407787785</v>
          </cell>
          <cell r="F279">
            <v>52229110.774300009</v>
          </cell>
          <cell r="G279">
            <v>45931834.118466966</v>
          </cell>
          <cell r="H279">
            <v>248292.71999999997</v>
          </cell>
          <cell r="I279">
            <v>277855.95999999996</v>
          </cell>
          <cell r="J279">
            <v>707936.43700541346</v>
          </cell>
          <cell r="K279">
            <v>749202.14864809066</v>
          </cell>
          <cell r="L279">
            <v>248292.71999999997</v>
          </cell>
          <cell r="M279">
            <v>277855.95999999996</v>
          </cell>
        </row>
        <row r="280">
          <cell r="B280">
            <v>39000</v>
          </cell>
          <cell r="C280" t="str">
            <v>Union County Schools</v>
          </cell>
          <cell r="D280">
            <v>204588853.47457105</v>
          </cell>
          <cell r="E280">
            <v>209716810.83896998</v>
          </cell>
          <cell r="F280">
            <v>2369137246.5597515</v>
          </cell>
          <cell r="G280">
            <v>2276362866.4526544</v>
          </cell>
          <cell r="H280">
            <v>11453925.499999998</v>
          </cell>
          <cell r="I280">
            <v>12173982.459999999</v>
          </cell>
          <cell r="J280">
            <v>32657627.691200327</v>
          </cell>
          <cell r="K280">
            <v>32825546.7927921</v>
          </cell>
          <cell r="L280">
            <v>11453925.499999998</v>
          </cell>
          <cell r="M280">
            <v>12173982.459999999</v>
          </cell>
        </row>
        <row r="281">
          <cell r="B281">
            <v>39100</v>
          </cell>
          <cell r="C281" t="str">
            <v>Vance County Schools</v>
          </cell>
          <cell r="D281">
            <v>36175519.372334279</v>
          </cell>
          <cell r="E281">
            <v>35470689.092657372</v>
          </cell>
          <cell r="F281">
            <v>363455087.54461664</v>
          </cell>
          <cell r="G281">
            <v>327968329.57681292</v>
          </cell>
          <cell r="H281">
            <v>2025289.7299999997</v>
          </cell>
          <cell r="I281">
            <v>2059060.24</v>
          </cell>
          <cell r="J281">
            <v>5774540.6122251824</v>
          </cell>
          <cell r="K281">
            <v>5551985.8418867588</v>
          </cell>
          <cell r="L281">
            <v>2025289.7299999997</v>
          </cell>
          <cell r="M281">
            <v>2059060.24</v>
          </cell>
        </row>
        <row r="282">
          <cell r="B282">
            <v>39101</v>
          </cell>
          <cell r="C282" t="str">
            <v>Vance Charter School</v>
          </cell>
          <cell r="D282">
            <v>2347798.1112990477</v>
          </cell>
          <cell r="E282">
            <v>2836513.3595075817</v>
          </cell>
          <cell r="F282">
            <v>25911098.315099992</v>
          </cell>
          <cell r="G282">
            <v>27640648.189599961</v>
          </cell>
          <cell r="H282">
            <v>131441.69</v>
          </cell>
          <cell r="I282">
            <v>164658.53999999998</v>
          </cell>
          <cell r="J282">
            <v>374768.78779438278</v>
          </cell>
          <cell r="K282">
            <v>443980.15418225183</v>
          </cell>
          <cell r="L282">
            <v>131441.69</v>
          </cell>
          <cell r="M282">
            <v>164658.53999999998</v>
          </cell>
        </row>
        <row r="283">
          <cell r="B283">
            <v>39105</v>
          </cell>
          <cell r="C283" t="str">
            <v>Vance-Granville Community College</v>
          </cell>
          <cell r="D283">
            <v>14377702.013149831</v>
          </cell>
          <cell r="E283">
            <v>14102317.874134379</v>
          </cell>
          <cell r="F283">
            <v>150078304.02877954</v>
          </cell>
          <cell r="G283">
            <v>127769892.92395584</v>
          </cell>
          <cell r="H283">
            <v>804936.95000000007</v>
          </cell>
          <cell r="I283">
            <v>818634.28</v>
          </cell>
          <cell r="J283">
            <v>2295049.9571514013</v>
          </cell>
          <cell r="K283">
            <v>2207339.9524450828</v>
          </cell>
          <cell r="L283">
            <v>804936.95000000007</v>
          </cell>
          <cell r="M283">
            <v>818634.28</v>
          </cell>
        </row>
        <row r="284">
          <cell r="B284">
            <v>39200</v>
          </cell>
          <cell r="C284" t="str">
            <v>Wake County Schools</v>
          </cell>
          <cell r="D284">
            <v>839919815.54165733</v>
          </cell>
          <cell r="E284">
            <v>876051260.9684608</v>
          </cell>
          <cell r="F284">
            <v>9571225636.3460255</v>
          </cell>
          <cell r="G284">
            <v>9407881664.4968987</v>
          </cell>
          <cell r="H284">
            <v>47022986.980000004</v>
          </cell>
          <cell r="I284">
            <v>50854448.159999996</v>
          </cell>
          <cell r="J284">
            <v>134072742.28569068</v>
          </cell>
          <cell r="K284">
            <v>137122348.67945588</v>
          </cell>
          <cell r="L284">
            <v>47022986.980000004</v>
          </cell>
          <cell r="M284">
            <v>50854448.159999996</v>
          </cell>
        </row>
        <row r="285">
          <cell r="B285">
            <v>39201</v>
          </cell>
          <cell r="C285" t="str">
            <v>Endeavor Charter School</v>
          </cell>
          <cell r="D285">
            <v>2127255.1084208684</v>
          </cell>
          <cell r="E285">
            <v>2150711.1819255501</v>
          </cell>
          <cell r="F285">
            <v>30491247.617300011</v>
          </cell>
          <cell r="G285">
            <v>28855088.409091964</v>
          </cell>
          <cell r="H285">
            <v>119094.57</v>
          </cell>
          <cell r="I285">
            <v>124847.98000000001</v>
          </cell>
          <cell r="J285">
            <v>339564.4687145552</v>
          </cell>
          <cell r="K285">
            <v>336636.20125468564</v>
          </cell>
          <cell r="L285">
            <v>119094.57</v>
          </cell>
          <cell r="M285">
            <v>124847.98000000001</v>
          </cell>
        </row>
        <row r="286">
          <cell r="B286">
            <v>39204</v>
          </cell>
          <cell r="C286" t="str">
            <v>Southern Wake Academy</v>
          </cell>
          <cell r="D286">
            <v>1609793.9471856041</v>
          </cell>
          <cell r="E286">
            <v>2184210.4502244527</v>
          </cell>
          <cell r="F286">
            <v>19834743.711599998</v>
          </cell>
          <cell r="G286">
            <v>24637009.068144985</v>
          </cell>
          <cell r="H286">
            <v>90124.459999999992</v>
          </cell>
          <cell r="I286">
            <v>126792.6</v>
          </cell>
          <cell r="J286">
            <v>256964.39710127996</v>
          </cell>
          <cell r="K286">
            <v>341879.61400100228</v>
          </cell>
          <cell r="L286">
            <v>90124.459999999992</v>
          </cell>
          <cell r="M286">
            <v>126792.6</v>
          </cell>
        </row>
        <row r="287">
          <cell r="B287">
            <v>39205</v>
          </cell>
          <cell r="C287" t="str">
            <v>Wake Technical College</v>
          </cell>
          <cell r="D287">
            <v>71998112.103236482</v>
          </cell>
          <cell r="E287">
            <v>77622456.013571933</v>
          </cell>
          <cell r="F287">
            <v>745561686.77654827</v>
          </cell>
          <cell r="G287">
            <v>696510556.64833915</v>
          </cell>
          <cell r="H287">
            <v>4030820.8299999996</v>
          </cell>
          <cell r="I287">
            <v>4505954.5500000007</v>
          </cell>
          <cell r="J287">
            <v>11492745.081681829</v>
          </cell>
          <cell r="K287">
            <v>12149715.379762383</v>
          </cell>
          <cell r="L287">
            <v>4030820.8299999996</v>
          </cell>
          <cell r="M287">
            <v>4505954.5500000007</v>
          </cell>
        </row>
        <row r="288">
          <cell r="B288">
            <v>39208</v>
          </cell>
          <cell r="C288" t="str">
            <v>East Wake Academy</v>
          </cell>
          <cell r="D288">
            <v>4567052.5349605801</v>
          </cell>
          <cell r="E288">
            <v>4645680.9118588027</v>
          </cell>
          <cell r="F288">
            <v>61438280.4956</v>
          </cell>
          <cell r="G288">
            <v>56596801.062145948</v>
          </cell>
          <cell r="H288">
            <v>255686.84999999998</v>
          </cell>
          <cell r="I288">
            <v>269680.04000000004</v>
          </cell>
          <cell r="J288">
            <v>729018.70654176897</v>
          </cell>
          <cell r="K288">
            <v>727156.85283663927</v>
          </cell>
          <cell r="L288">
            <v>255686.84999999998</v>
          </cell>
          <cell r="M288">
            <v>269680.04000000004</v>
          </cell>
        </row>
        <row r="289">
          <cell r="B289">
            <v>39209</v>
          </cell>
          <cell r="C289" t="str">
            <v>Casa Esperanza Montessori</v>
          </cell>
          <cell r="D289">
            <v>2240927.3366948781</v>
          </cell>
          <cell r="E289">
            <v>2423109.663315888</v>
          </cell>
          <cell r="F289">
            <v>30282722.122099999</v>
          </cell>
          <cell r="G289">
            <v>29164652.023368973</v>
          </cell>
          <cell r="H289">
            <v>125458.52</v>
          </cell>
          <cell r="I289">
            <v>140660.60999999999</v>
          </cell>
          <cell r="J289">
            <v>357709.47146888729</v>
          </cell>
          <cell r="K289">
            <v>379272.88384294912</v>
          </cell>
          <cell r="L289">
            <v>125458.52</v>
          </cell>
          <cell r="M289">
            <v>140660.60999999999</v>
          </cell>
        </row>
        <row r="290">
          <cell r="B290">
            <v>39300</v>
          </cell>
          <cell r="C290" t="str">
            <v>Warren County Schools</v>
          </cell>
          <cell r="D290">
            <v>13447009.04774921</v>
          </cell>
          <cell r="E290">
            <v>12938266.44920576</v>
          </cell>
          <cell r="F290">
            <v>143888381.35777506</v>
          </cell>
          <cell r="G290">
            <v>124789035.65593587</v>
          </cell>
          <cell r="H290">
            <v>752832.02</v>
          </cell>
          <cell r="I290">
            <v>751061.53</v>
          </cell>
          <cell r="J290">
            <v>2146487.4922727831</v>
          </cell>
          <cell r="K290">
            <v>2025138.8958614478</v>
          </cell>
          <cell r="L290">
            <v>752832.02</v>
          </cell>
          <cell r="M290">
            <v>751061.53</v>
          </cell>
        </row>
        <row r="291">
          <cell r="B291">
            <v>39301</v>
          </cell>
          <cell r="C291" t="str">
            <v>Haliwa-Saponi Tribal Charter</v>
          </cell>
          <cell r="D291">
            <v>777704.55533723696</v>
          </cell>
          <cell r="E291">
            <v>807899.77706547861</v>
          </cell>
          <cell r="F291">
            <v>8247477.8591000019</v>
          </cell>
          <cell r="G291">
            <v>8947951.8071709927</v>
          </cell>
          <cell r="H291">
            <v>43539.86</v>
          </cell>
          <cell r="I291">
            <v>46898.279999999992</v>
          </cell>
          <cell r="J291">
            <v>124141.59124808222</v>
          </cell>
          <cell r="K291">
            <v>126455.06018262044</v>
          </cell>
          <cell r="L291">
            <v>43539.86</v>
          </cell>
          <cell r="M291">
            <v>46898.279999999992</v>
          </cell>
        </row>
        <row r="292">
          <cell r="B292">
            <v>39400</v>
          </cell>
          <cell r="C292" t="str">
            <v>Washington County Schools</v>
          </cell>
          <cell r="D292">
            <v>9835481.8038102314</v>
          </cell>
          <cell r="E292">
            <v>9847845.5112088472</v>
          </cell>
          <cell r="F292">
            <v>96844541.096299961</v>
          </cell>
          <cell r="G292">
            <v>85160727.698412955</v>
          </cell>
          <cell r="H292">
            <v>550640.34</v>
          </cell>
          <cell r="I292">
            <v>571663.75</v>
          </cell>
          <cell r="J292">
            <v>1569995.1266031861</v>
          </cell>
          <cell r="K292">
            <v>1541416.3144250172</v>
          </cell>
          <cell r="L292">
            <v>550640.34</v>
          </cell>
          <cell r="M292">
            <v>571663.75</v>
          </cell>
        </row>
        <row r="293">
          <cell r="B293">
            <v>39401</v>
          </cell>
          <cell r="C293" t="str">
            <v>Henderson Collegiate Charter School</v>
          </cell>
          <cell r="D293">
            <v>2497672.4779967079</v>
          </cell>
          <cell r="E293">
            <v>3516103.0939764958</v>
          </cell>
          <cell r="F293">
            <v>33551726.885499999</v>
          </cell>
          <cell r="G293">
            <v>44659269.741017945</v>
          </cell>
          <cell r="H293">
            <v>139832.41999999998</v>
          </cell>
          <cell r="I293">
            <v>204108.47000000003</v>
          </cell>
          <cell r="J293">
            <v>398692.58024417522</v>
          </cell>
          <cell r="K293">
            <v>550351.71562011633</v>
          </cell>
          <cell r="L293">
            <v>139832.41999999998</v>
          </cell>
          <cell r="M293">
            <v>204108.47000000003</v>
          </cell>
        </row>
        <row r="294">
          <cell r="B294">
            <v>39500</v>
          </cell>
          <cell r="C294" t="str">
            <v>Watauga County Schools</v>
          </cell>
          <cell r="D294">
            <v>26596735.375795141</v>
          </cell>
          <cell r="E294">
            <v>27521168.124913186</v>
          </cell>
          <cell r="F294">
            <v>293719126.91107219</v>
          </cell>
          <cell r="G294">
            <v>281289667.38092566</v>
          </cell>
          <cell r="H294">
            <v>1489020.64</v>
          </cell>
          <cell r="I294">
            <v>1597593.52</v>
          </cell>
          <cell r="J294">
            <v>4245521.0386720989</v>
          </cell>
          <cell r="K294">
            <v>4307701.3638658915</v>
          </cell>
          <cell r="L294">
            <v>1489020.64</v>
          </cell>
          <cell r="M294">
            <v>1597593.52</v>
          </cell>
        </row>
        <row r="295">
          <cell r="B295">
            <v>39501</v>
          </cell>
          <cell r="C295" t="str">
            <v>Two Rivers Community School</v>
          </cell>
          <cell r="D295">
            <v>844540.20674174011</v>
          </cell>
          <cell r="E295">
            <v>865253.97936808004</v>
          </cell>
          <cell r="F295">
            <v>9666635.809249999</v>
          </cell>
          <cell r="G295">
            <v>9018770.188872993</v>
          </cell>
          <cell r="H295">
            <v>47281.659999999996</v>
          </cell>
          <cell r="I295">
            <v>50227.670000000006</v>
          </cell>
          <cell r="J295">
            <v>134810.27521105486</v>
          </cell>
          <cell r="K295">
            <v>135432.32358804633</v>
          </cell>
          <cell r="L295">
            <v>47281.659999999996</v>
          </cell>
          <cell r="M295">
            <v>50227.670000000006</v>
          </cell>
        </row>
        <row r="296">
          <cell r="B296">
            <v>39600</v>
          </cell>
          <cell r="C296" t="str">
            <v>Wayne County Schools</v>
          </cell>
          <cell r="D296">
            <v>90008713.836227655</v>
          </cell>
          <cell r="E296">
            <v>93998029.183619067</v>
          </cell>
          <cell r="F296">
            <v>949163875.94100547</v>
          </cell>
          <cell r="G296">
            <v>915214158.83644652</v>
          </cell>
          <cell r="H296">
            <v>5039145.9999999991</v>
          </cell>
          <cell r="I296">
            <v>5456550.4500000002</v>
          </cell>
          <cell r="J296">
            <v>14367698.999753522</v>
          </cell>
          <cell r="K296">
            <v>14712872.530597173</v>
          </cell>
          <cell r="L296">
            <v>5039145.9999999991</v>
          </cell>
          <cell r="M296">
            <v>5456550.4500000002</v>
          </cell>
        </row>
        <row r="297">
          <cell r="B297">
            <v>39605</v>
          </cell>
          <cell r="C297" t="str">
            <v>Wayne Community College</v>
          </cell>
          <cell r="D297">
            <v>13645333.992455112</v>
          </cell>
          <cell r="E297">
            <v>13930326.757781766</v>
          </cell>
          <cell r="F297">
            <v>136584894.22963971</v>
          </cell>
          <cell r="G297">
            <v>123243725.63790792</v>
          </cell>
          <cell r="H297">
            <v>763935.26000000013</v>
          </cell>
          <cell r="I297">
            <v>808650.25999999989</v>
          </cell>
          <cell r="J297">
            <v>2178145.2394867009</v>
          </cell>
          <cell r="K297">
            <v>2180419.3521594326</v>
          </cell>
          <cell r="L297">
            <v>763935.26000000013</v>
          </cell>
          <cell r="M297">
            <v>808650.25999999989</v>
          </cell>
        </row>
        <row r="298">
          <cell r="B298">
            <v>39700</v>
          </cell>
          <cell r="C298" t="str">
            <v>Wilkes County Schools</v>
          </cell>
          <cell r="D298">
            <v>51373629.631640837</v>
          </cell>
          <cell r="E298">
            <v>51881367.398366094</v>
          </cell>
          <cell r="F298">
            <v>575175662.19549978</v>
          </cell>
          <cell r="G298">
            <v>537622806.0951395</v>
          </cell>
          <cell r="H298">
            <v>2876157.31</v>
          </cell>
          <cell r="I298">
            <v>3011693.98</v>
          </cell>
          <cell r="J298">
            <v>8200548.7648146711</v>
          </cell>
          <cell r="K298">
            <v>8120637.7609698214</v>
          </cell>
          <cell r="L298">
            <v>2876157.31</v>
          </cell>
          <cell r="M298">
            <v>3011693.98</v>
          </cell>
        </row>
        <row r="299">
          <cell r="B299">
            <v>39703</v>
          </cell>
          <cell r="C299" t="str">
            <v>Pinnacle Classical Academy</v>
          </cell>
          <cell r="D299">
            <v>1308201.1514002564</v>
          </cell>
          <cell r="E299">
            <v>1778419.2061628855</v>
          </cell>
          <cell r="F299">
            <v>17925342.557399999</v>
          </cell>
          <cell r="G299">
            <v>21949850.818186976</v>
          </cell>
          <cell r="H299">
            <v>73239.760000000009</v>
          </cell>
          <cell r="I299">
            <v>103236.57000000004</v>
          </cell>
          <cell r="J299">
            <v>208822.45255330732</v>
          </cell>
          <cell r="K299">
            <v>278363.86904588644</v>
          </cell>
          <cell r="L299">
            <v>73239.760000000009</v>
          </cell>
          <cell r="M299">
            <v>103236.57000000004</v>
          </cell>
        </row>
        <row r="300">
          <cell r="B300">
            <v>39705</v>
          </cell>
          <cell r="C300" t="str">
            <v>Wilkes Community College</v>
          </cell>
          <cell r="D300">
            <v>13077733.94657556</v>
          </cell>
          <cell r="E300">
            <v>13656549.456141381</v>
          </cell>
          <cell r="F300">
            <v>134980747.61914989</v>
          </cell>
          <cell r="G300">
            <v>116803589.67112997</v>
          </cell>
          <cell r="H300">
            <v>732158.12</v>
          </cell>
          <cell r="I300">
            <v>792757.59</v>
          </cell>
          <cell r="J300">
            <v>2087541.7160736006</v>
          </cell>
          <cell r="K300">
            <v>2137566.8522103401</v>
          </cell>
          <cell r="L300">
            <v>732158.12</v>
          </cell>
          <cell r="M300">
            <v>792757.59</v>
          </cell>
        </row>
        <row r="301">
          <cell r="B301">
            <v>39800</v>
          </cell>
          <cell r="C301" t="str">
            <v>Wilson County Schools</v>
          </cell>
          <cell r="D301">
            <v>58486989.914635725</v>
          </cell>
          <cell r="E301">
            <v>60483275.513662077</v>
          </cell>
          <cell r="F301">
            <v>636552998.30438864</v>
          </cell>
          <cell r="G301">
            <v>594634717.94352019</v>
          </cell>
          <cell r="H301">
            <v>3274399.4299999992</v>
          </cell>
          <cell r="I301">
            <v>3511031.5300000007</v>
          </cell>
          <cell r="J301">
            <v>9336023.4879490491</v>
          </cell>
          <cell r="K301">
            <v>9467035.9644154999</v>
          </cell>
          <cell r="L301">
            <v>3274399.4299999992</v>
          </cell>
          <cell r="M301">
            <v>3511031.5300000007</v>
          </cell>
        </row>
        <row r="302">
          <cell r="B302">
            <v>39805</v>
          </cell>
          <cell r="C302" t="str">
            <v>Wilson Community College</v>
          </cell>
          <cell r="D302">
            <v>7421273.5115263863</v>
          </cell>
          <cell r="E302">
            <v>7653797.7883233661</v>
          </cell>
          <cell r="F302">
            <v>71594491.994422868</v>
          </cell>
          <cell r="G302">
            <v>64810107.521091938</v>
          </cell>
          <cell r="H302">
            <v>415480.67</v>
          </cell>
          <cell r="I302">
            <v>444300.1</v>
          </cell>
          <cell r="J302">
            <v>1184625.5708359955</v>
          </cell>
          <cell r="K302">
            <v>1197996.939005957</v>
          </cell>
          <cell r="L302">
            <v>415480.67</v>
          </cell>
          <cell r="M302">
            <v>444300.1</v>
          </cell>
        </row>
        <row r="303">
          <cell r="B303">
            <v>39900</v>
          </cell>
          <cell r="C303" t="str">
            <v>Yadkin County Schools</v>
          </cell>
          <cell r="D303">
            <v>29748048.485608377</v>
          </cell>
          <cell r="E303">
            <v>30818352.49624325</v>
          </cell>
          <cell r="F303">
            <v>314396250.08479983</v>
          </cell>
          <cell r="G303">
            <v>302358367.62397081</v>
          </cell>
          <cell r="H303">
            <v>1665447.19</v>
          </cell>
          <cell r="I303">
            <v>1788993.84</v>
          </cell>
          <cell r="J303">
            <v>4748551.4263538541</v>
          </cell>
          <cell r="K303">
            <v>4823787.2199905263</v>
          </cell>
          <cell r="L303">
            <v>1665447.19</v>
          </cell>
          <cell r="M303">
            <v>1788993.84</v>
          </cell>
        </row>
        <row r="304">
          <cell r="B304">
            <v>40000</v>
          </cell>
          <cell r="C304" t="str">
            <v>Consolidated Judicial Retirement System</v>
          </cell>
          <cell r="D304">
            <v>69126557.761851758</v>
          </cell>
          <cell r="E304">
            <v>72856570.009750307</v>
          </cell>
          <cell r="F304">
            <v>509405989.16756624</v>
          </cell>
          <cell r="G304">
            <v>420787689.29055727</v>
          </cell>
          <cell r="H304">
            <v>3870056.6</v>
          </cell>
          <cell r="I304">
            <v>4229296.6493539996</v>
          </cell>
          <cell r="J304">
            <v>11034371.367848745</v>
          </cell>
          <cell r="K304">
            <v>11403743.641008051</v>
          </cell>
          <cell r="L304">
            <v>3870056.6</v>
          </cell>
          <cell r="M304">
            <v>4229296.6493539996</v>
          </cell>
        </row>
        <row r="305">
          <cell r="B305">
            <v>51000</v>
          </cell>
          <cell r="C305" t="str">
            <v>Highway - Administrative</v>
          </cell>
          <cell r="D305">
            <v>503462664.72964084</v>
          </cell>
          <cell r="E305">
            <v>516294855.3490479</v>
          </cell>
          <cell r="F305">
            <v>4795804738.3380404</v>
          </cell>
          <cell r="G305">
            <v>4164462652.6893148</v>
          </cell>
          <cell r="H305">
            <v>28186402.90469946</v>
          </cell>
          <cell r="I305">
            <v>29970723.32</v>
          </cell>
          <cell r="J305">
            <v>80365552.579841956</v>
          </cell>
          <cell r="K305">
            <v>80812124.051186234</v>
          </cell>
          <cell r="L305">
            <v>28186402.90469946</v>
          </cell>
          <cell r="M305">
            <v>29970723.32</v>
          </cell>
        </row>
        <row r="306">
          <cell r="B306">
            <v>51000.1</v>
          </cell>
          <cell r="C306" t="str">
            <v>NC Global TransPark Authority (subset of DOT)</v>
          </cell>
          <cell r="D306">
            <v>447255.68896036019</v>
          </cell>
          <cell r="E306">
            <v>440795.25934749574</v>
          </cell>
          <cell r="F306">
            <v>2592522.6902000001</v>
          </cell>
          <cell r="G306">
            <v>2498619.514064997</v>
          </cell>
          <cell r="H306">
            <v>25039.650273224044</v>
          </cell>
          <cell r="I306">
            <v>25588</v>
          </cell>
          <cell r="J306">
            <v>71393.477820404325</v>
          </cell>
          <cell r="K306">
            <v>68994.685518379192</v>
          </cell>
          <cell r="L306">
            <v>25039.650273224044</v>
          </cell>
          <cell r="M306">
            <v>25588</v>
          </cell>
        </row>
        <row r="307">
          <cell r="B307">
            <v>51000.2</v>
          </cell>
          <cell r="C307" t="str">
            <v>NC State Ports Authority (subset of DOT)</v>
          </cell>
          <cell r="D307">
            <v>12325795.269466814</v>
          </cell>
          <cell r="E307">
            <v>12505472.447248802</v>
          </cell>
          <cell r="F307">
            <v>103182162.23689999</v>
          </cell>
          <cell r="G307">
            <v>96031999.96463792</v>
          </cell>
          <cell r="H307">
            <v>690060.76502732246</v>
          </cell>
          <cell r="I307">
            <v>725938</v>
          </cell>
          <cell r="J307">
            <v>1967513.0197561674</v>
          </cell>
          <cell r="K307">
            <v>1957396.5927716568</v>
          </cell>
          <cell r="L307">
            <v>690060.76502732246</v>
          </cell>
          <cell r="M307">
            <v>725938</v>
          </cell>
        </row>
        <row r="308">
          <cell r="B308">
            <v>60000</v>
          </cell>
          <cell r="C308" t="str">
            <v>Legislative Retirement System</v>
          </cell>
          <cell r="D308">
            <v>3616730.4149406692</v>
          </cell>
          <cell r="E308">
            <v>3618127.757320472</v>
          </cell>
          <cell r="F308">
            <v>24436426.90976106</v>
          </cell>
          <cell r="G308">
            <v>17779542.14137499</v>
          </cell>
          <cell r="H308">
            <v>202482.98</v>
          </cell>
          <cell r="I308">
            <v>210030.96356200005</v>
          </cell>
          <cell r="J308">
            <v>577322.92519667279</v>
          </cell>
          <cell r="K308">
            <v>566320.94263257599</v>
          </cell>
          <cell r="L308">
            <v>202482.98</v>
          </cell>
          <cell r="M308">
            <v>210030.96356200005</v>
          </cell>
        </row>
        <row r="309">
          <cell r="B309">
            <v>90901</v>
          </cell>
          <cell r="C309" t="str">
            <v>Bladen County</v>
          </cell>
          <cell r="D309">
            <v>13200527.889120577</v>
          </cell>
          <cell r="E309">
            <v>13364597.360440426</v>
          </cell>
          <cell r="F309">
            <v>121726805.52031019</v>
          </cell>
          <cell r="G309">
            <v>127670583.16554983</v>
          </cell>
          <cell r="H309">
            <v>739032.75</v>
          </cell>
          <cell r="I309">
            <v>775809.88000000012</v>
          </cell>
          <cell r="J309">
            <v>2107142.7783517479</v>
          </cell>
          <cell r="K309">
            <v>2091869.5752951191</v>
          </cell>
          <cell r="L309">
            <v>739032.75</v>
          </cell>
          <cell r="M309">
            <v>775809.88000000012</v>
          </cell>
        </row>
        <row r="310">
          <cell r="B310">
            <v>91041</v>
          </cell>
          <cell r="C310" t="str">
            <v>Town Of Sunset Beach</v>
          </cell>
          <cell r="D310">
            <v>2124507.5912101571</v>
          </cell>
          <cell r="E310">
            <v>2120562.4950688495</v>
          </cell>
          <cell r="F310">
            <v>22076590.634999998</v>
          </cell>
          <cell r="G310">
            <v>23318488.838417981</v>
          </cell>
          <cell r="H310">
            <v>118940.75</v>
          </cell>
          <cell r="I310">
            <v>123097.85999999999</v>
          </cell>
          <cell r="J310">
            <v>339125.8945077071</v>
          </cell>
          <cell r="K310">
            <v>331917.23224501597</v>
          </cell>
          <cell r="L310">
            <v>118940.75</v>
          </cell>
          <cell r="M310">
            <v>123097.85999999999</v>
          </cell>
        </row>
        <row r="311">
          <cell r="B311">
            <v>91111</v>
          </cell>
          <cell r="C311" t="str">
            <v>Town Of Biltmore Forest</v>
          </cell>
          <cell r="D311">
            <v>1394496.4480083075</v>
          </cell>
          <cell r="E311">
            <v>1455487.9273001943</v>
          </cell>
          <cell r="F311">
            <v>11927687.519399997</v>
          </cell>
          <cell r="G311">
            <v>13217825.019427987</v>
          </cell>
          <cell r="H311">
            <v>78071.010000000009</v>
          </cell>
          <cell r="I311">
            <v>84490.53</v>
          </cell>
          <cell r="J311">
            <v>222597.39493294051</v>
          </cell>
          <cell r="K311">
            <v>227817.63117989615</v>
          </cell>
          <cell r="L311">
            <v>78071.010000000009</v>
          </cell>
          <cell r="M311">
            <v>84490.53</v>
          </cell>
        </row>
        <row r="312">
          <cell r="B312">
            <v>91151</v>
          </cell>
          <cell r="C312" t="str">
            <v>Town Of Black Mountain</v>
          </cell>
          <cell r="D312">
            <v>3224644.2405681154</v>
          </cell>
          <cell r="E312">
            <v>3444827.182714941</v>
          </cell>
          <cell r="F312">
            <v>34714498.57093589</v>
          </cell>
          <cell r="G312">
            <v>36296291.065155953</v>
          </cell>
          <cell r="H312">
            <v>180532</v>
          </cell>
          <cell r="I312">
            <v>199970.93</v>
          </cell>
          <cell r="J312">
            <v>514735.91672547359</v>
          </cell>
          <cell r="K312">
            <v>539195.38174799981</v>
          </cell>
          <cell r="L312">
            <v>180532</v>
          </cell>
          <cell r="M312">
            <v>199970.93</v>
          </cell>
        </row>
        <row r="313">
          <cell r="B313">
            <v>98101</v>
          </cell>
          <cell r="C313" t="str">
            <v>Rutherford County</v>
          </cell>
          <cell r="D313">
            <v>16256267.875062801</v>
          </cell>
          <cell r="E313">
            <v>16395391.557811568</v>
          </cell>
          <cell r="F313">
            <v>157660588.45182958</v>
          </cell>
          <cell r="G313">
            <v>163016296.6347298</v>
          </cell>
          <cell r="H313">
            <v>910108.62999999989</v>
          </cell>
          <cell r="I313">
            <v>951746.34999999986</v>
          </cell>
          <cell r="J313">
            <v>2594917.2444930249</v>
          </cell>
          <cell r="K313">
            <v>2566259.1883506035</v>
          </cell>
          <cell r="L313">
            <v>910108.62999999989</v>
          </cell>
          <cell r="M313">
            <v>951746.34999999986</v>
          </cell>
        </row>
        <row r="314">
          <cell r="B314">
            <v>98103</v>
          </cell>
          <cell r="C314" t="str">
            <v>Rutherford Polk Mcdowell Dist Brd Of Health</v>
          </cell>
          <cell r="D314">
            <v>3500638.2566724643</v>
          </cell>
          <cell r="E314">
            <v>3522586.8566665528</v>
          </cell>
          <cell r="F314">
            <v>31727401.273866609</v>
          </cell>
          <cell r="G314">
            <v>30012179.904446982</v>
          </cell>
          <cell r="H314">
            <v>195983.55000000002</v>
          </cell>
          <cell r="I314">
            <v>204484.84999999998</v>
          </cell>
          <cell r="J314">
            <v>558791.63955621549</v>
          </cell>
          <cell r="K314">
            <v>551366.57491882681</v>
          </cell>
          <cell r="L314">
            <v>195983.55000000002</v>
          </cell>
          <cell r="M314">
            <v>204484.84999999998</v>
          </cell>
        </row>
        <row r="315">
          <cell r="B315">
            <v>98111</v>
          </cell>
          <cell r="C315" t="str">
            <v>Town Of Forest City</v>
          </cell>
          <cell r="D315">
            <v>5636206.2926051319</v>
          </cell>
          <cell r="E315">
            <v>5843788.3700848417</v>
          </cell>
          <cell r="F315">
            <v>60001728.72075171</v>
          </cell>
          <cell r="G315">
            <v>57854632.524067953</v>
          </cell>
          <cell r="H315">
            <v>315543.51999999996</v>
          </cell>
          <cell r="I315">
            <v>339229.73</v>
          </cell>
          <cell r="J315">
            <v>899683.06468649756</v>
          </cell>
          <cell r="K315">
            <v>914688.46880704549</v>
          </cell>
          <cell r="L315">
            <v>315543.51999999996</v>
          </cell>
          <cell r="M315">
            <v>339229.73</v>
          </cell>
        </row>
        <row r="316">
          <cell r="B316">
            <v>98131</v>
          </cell>
          <cell r="C316" t="str">
            <v>Town Of Lake Lure</v>
          </cell>
          <cell r="D316">
            <v>1660425.9988445011</v>
          </cell>
          <cell r="E316">
            <v>1615254.6755139043</v>
          </cell>
          <cell r="F316">
            <v>16897171.661800001</v>
          </cell>
          <cell r="G316">
            <v>14081782.946538989</v>
          </cell>
          <cell r="H316">
            <v>92959.1</v>
          </cell>
          <cell r="I316">
            <v>93764.930000000008</v>
          </cell>
          <cell r="J316">
            <v>265046.57100389391</v>
          </cell>
          <cell r="K316">
            <v>252824.83421927618</v>
          </cell>
          <cell r="L316">
            <v>92959.1</v>
          </cell>
          <cell r="M316">
            <v>93764.930000000008</v>
          </cell>
        </row>
        <row r="317">
          <cell r="B317">
            <v>99401</v>
          </cell>
          <cell r="C317" t="str">
            <v>Washington County</v>
          </cell>
          <cell r="D317">
            <v>5668534.8997434191</v>
          </cell>
          <cell r="E317">
            <v>5662636.2989499755</v>
          </cell>
          <cell r="F317">
            <v>51757330.603164405</v>
          </cell>
          <cell r="G317">
            <v>52301235.589592889</v>
          </cell>
          <cell r="H317">
            <v>317353.44</v>
          </cell>
          <cell r="I317">
            <v>328713.92000000004</v>
          </cell>
          <cell r="J317">
            <v>904843.53945218888</v>
          </cell>
          <cell r="K317">
            <v>886333.96654344455</v>
          </cell>
          <cell r="L317">
            <v>317353.44</v>
          </cell>
          <cell r="M317">
            <v>328713.92000000004</v>
          </cell>
        </row>
        <row r="318">
          <cell r="B318">
            <v>99521</v>
          </cell>
          <cell r="C318" t="str">
            <v>Town Of Blowing Rock</v>
          </cell>
          <cell r="D318">
            <v>2232952.7135386281</v>
          </cell>
          <cell r="E318">
            <v>2403270.9481164846</v>
          </cell>
          <cell r="F318">
            <v>23032820.853925698</v>
          </cell>
          <cell r="G318">
            <v>24140191.971841976</v>
          </cell>
          <cell r="H318">
            <v>125012.06</v>
          </cell>
          <cell r="I318">
            <v>139508.98000000001</v>
          </cell>
          <cell r="J318">
            <v>356436.51710411394</v>
          </cell>
          <cell r="K318">
            <v>376167.66461192176</v>
          </cell>
          <cell r="L318">
            <v>125012.06</v>
          </cell>
          <cell r="M318">
            <v>139508.98000000001</v>
          </cell>
        </row>
        <row r="319">
          <cell r="B319">
            <v>99831</v>
          </cell>
          <cell r="C319" t="str">
            <v>Town Of Black Creek</v>
          </cell>
          <cell r="D319">
            <v>349483.93913593877</v>
          </cell>
          <cell r="E319">
            <v>383467.93060299143</v>
          </cell>
          <cell r="F319">
            <v>2935521.3997</v>
          </cell>
          <cell r="G319">
            <v>3679518.546457998</v>
          </cell>
          <cell r="H319">
            <v>19565.890000000003</v>
          </cell>
          <cell r="I319">
            <v>22260.17</v>
          </cell>
          <cell r="J319">
            <v>55786.599194047471</v>
          </cell>
          <cell r="K319">
            <v>60021.628448321826</v>
          </cell>
          <cell r="L319">
            <v>19565.890000000003</v>
          </cell>
          <cell r="M319">
            <v>22260.17</v>
          </cell>
          <cell r="R319" t="str">
            <v>FALSE</v>
          </cell>
        </row>
      </sheetData>
      <sheetData sheetId="17">
        <row r="12">
          <cell r="P12">
            <v>0</v>
          </cell>
        </row>
      </sheetData>
      <sheetData sheetId="18" refreshError="1"/>
      <sheetData sheetId="19" refreshError="1"/>
      <sheetData sheetId="20" refreshError="1"/>
      <sheetData sheetId="21" refreshError="1"/>
      <sheetData sheetId="22" refreshError="1"/>
      <sheetData sheetId="23">
        <row r="8">
          <cell r="L8">
            <v>10200</v>
          </cell>
        </row>
      </sheetData>
      <sheetData sheetId="24"/>
      <sheetData sheetId="25">
        <row r="4">
          <cell r="D4">
            <v>2.2000000000000002</v>
          </cell>
        </row>
        <row r="7">
          <cell r="D7" t="str">
            <v>North Carolina State Health Plan</v>
          </cell>
        </row>
        <row r="8">
          <cell r="D8" t="str">
            <v>SHPNC</v>
          </cell>
        </row>
        <row r="9">
          <cell r="D9" t="str">
            <v>Client_GASB</v>
          </cell>
        </row>
        <row r="10">
          <cell r="D10" t="str">
            <v>Committee on Actuarial Valuation of Retired Employees' Health Benefits (OPEB)\nState of North Carolina</v>
          </cell>
        </row>
        <row r="11">
          <cell r="D11" t="str">
            <v>4901 Glenwood Avenue, Suite 300</v>
          </cell>
        </row>
        <row r="12">
          <cell r="D12" t="str">
            <v>Raleigh, North Carolina 27612</v>
          </cell>
        </row>
        <row r="17">
          <cell r="D17" t="str">
            <v>Kenneth C. Vieira</v>
          </cell>
        </row>
        <row r="18">
          <cell r="D18" t="str">
            <v>Senior Vice President and Actuary</v>
          </cell>
        </row>
        <row r="19">
          <cell r="D19" t="str">
            <v>FCA, FSA, MAAA</v>
          </cell>
        </row>
        <row r="20">
          <cell r="D20" t="str">
            <v>MAP</v>
          </cell>
        </row>
        <row r="21">
          <cell r="D21" t="str">
            <v>DAB</v>
          </cell>
        </row>
        <row r="22">
          <cell r="D22" t="str">
            <v>David A. Berger, FCA, ASA, MAAA, EA</v>
          </cell>
        </row>
        <row r="23">
          <cell r="D23" t="str">
            <v>Vice President and Associate Actuary</v>
          </cell>
        </row>
        <row r="24">
          <cell r="D24" t="str">
            <v>Atlanta</v>
          </cell>
        </row>
        <row r="25">
          <cell r="D25">
            <v>99999</v>
          </cell>
        </row>
        <row r="26">
          <cell r="D26">
            <v>1</v>
          </cell>
        </row>
        <row r="30">
          <cell r="D30">
            <v>42916</v>
          </cell>
          <cell r="E30">
            <v>42551</v>
          </cell>
        </row>
        <row r="31">
          <cell r="D31">
            <v>42916</v>
          </cell>
          <cell r="E31">
            <v>42551</v>
          </cell>
          <cell r="F31">
            <v>42185</v>
          </cell>
        </row>
        <row r="32">
          <cell r="D32">
            <v>42735</v>
          </cell>
          <cell r="E32">
            <v>42369</v>
          </cell>
        </row>
        <row r="33">
          <cell r="D33">
            <v>42735</v>
          </cell>
          <cell r="E33">
            <v>42369</v>
          </cell>
        </row>
        <row r="34">
          <cell r="F34" t="b">
            <v>0</v>
          </cell>
        </row>
        <row r="36">
          <cell r="D36">
            <v>0.5</v>
          </cell>
        </row>
        <row r="37">
          <cell r="D37">
            <v>0.5</v>
          </cell>
          <cell r="F37">
            <v>0.5</v>
          </cell>
        </row>
        <row r="38">
          <cell r="D38">
            <v>3.5000000000000003E-2</v>
          </cell>
          <cell r="E38">
            <v>3.5000000000000003E-2</v>
          </cell>
        </row>
        <row r="39">
          <cell r="D39">
            <v>4.4999999999999998E-2</v>
          </cell>
          <cell r="E39">
            <v>4.4999999999999998E-2</v>
          </cell>
        </row>
        <row r="40">
          <cell r="D40">
            <v>0</v>
          </cell>
          <cell r="E40">
            <v>0</v>
          </cell>
        </row>
        <row r="41">
          <cell r="D41">
            <v>0</v>
          </cell>
        </row>
        <row r="47">
          <cell r="D47">
            <v>2.8500000000000001E-2</v>
          </cell>
          <cell r="E47">
            <v>3.5799999999999998E-2</v>
          </cell>
          <cell r="F47">
            <v>3.5799999999999998E-2</v>
          </cell>
          <cell r="G47">
            <v>4.58E-2</v>
          </cell>
          <cell r="H47">
            <v>2.58E-2</v>
          </cell>
          <cell r="I47">
            <v>2.8500000000000001E-2</v>
          </cell>
        </row>
        <row r="52">
          <cell r="D52">
            <v>43281</v>
          </cell>
          <cell r="E52">
            <v>42916</v>
          </cell>
        </row>
        <row r="53">
          <cell r="E53">
            <v>7.2499999999999995E-2</v>
          </cell>
          <cell r="F53">
            <v>7.2499999999999995E-2</v>
          </cell>
        </row>
        <row r="54">
          <cell r="D54">
            <v>6</v>
          </cell>
          <cell r="E54">
            <v>6</v>
          </cell>
        </row>
        <row r="61">
          <cell r="D61">
            <v>304</v>
          </cell>
        </row>
        <row r="65">
          <cell r="D65">
            <v>1</v>
          </cell>
        </row>
        <row r="75">
          <cell r="K75" t="str">
            <v>Atlanta</v>
          </cell>
          <cell r="L75" t="str">
            <v>2018 Powers Ferry Road, Suite 850</v>
          </cell>
          <cell r="M75" t="str">
            <v>Atlanta, GA  30339</v>
          </cell>
          <cell r="N75" t="str">
            <v>678.306.3100</v>
          </cell>
          <cell r="O75" t="str">
            <v>678-669-1887</v>
          </cell>
        </row>
        <row r="76">
          <cell r="K76" t="str">
            <v>Boston</v>
          </cell>
          <cell r="L76" t="str">
            <v>116 Huntington Ave., 8th Floor</v>
          </cell>
          <cell r="M76" t="str">
            <v>Boston, MA  02116</v>
          </cell>
          <cell r="N76" t="str">
            <v>617.424.7300</v>
          </cell>
          <cell r="O76" t="str">
            <v>617.904.1833</v>
          </cell>
        </row>
        <row r="77">
          <cell r="K77" t="str">
            <v>Chicago</v>
          </cell>
          <cell r="L77" t="str">
            <v>101 North Wacker Drive, Suite 500</v>
          </cell>
          <cell r="M77" t="str">
            <v>Chicago, IL  60606</v>
          </cell>
          <cell r="N77" t="str">
            <v>312.984.8500</v>
          </cell>
          <cell r="O77" t="str">
            <v>312.896.9364</v>
          </cell>
        </row>
        <row r="78">
          <cell r="K78" t="str">
            <v>Cleveland</v>
          </cell>
          <cell r="L78" t="str">
            <v>1300 East Ninth Street, Suite 1900</v>
          </cell>
          <cell r="M78" t="str">
            <v>Cleveland, OH  44114</v>
          </cell>
          <cell r="N78" t="str">
            <v>216.687.4400</v>
          </cell>
          <cell r="O78" t="str">
            <v>216.916.4320</v>
          </cell>
        </row>
        <row r="79">
          <cell r="K79" t="str">
            <v>Denver</v>
          </cell>
          <cell r="L79" t="str">
            <v>5990 Greenwood Plaza Blvd., Suite 118</v>
          </cell>
          <cell r="M79" t="str">
            <v>Greenwood Village, CO  80111</v>
          </cell>
          <cell r="N79" t="str">
            <v>303.714.9900</v>
          </cell>
          <cell r="O79" t="str">
            <v>303.223.9234</v>
          </cell>
        </row>
        <row r="80">
          <cell r="K80" t="str">
            <v>Detroit</v>
          </cell>
          <cell r="L80" t="str">
            <v>40701 Woodward Avenue, Suite 100</v>
          </cell>
          <cell r="M80" t="str">
            <v>Bloomfield Hills, MI 48304-5078</v>
          </cell>
          <cell r="N80" t="str">
            <v>248.530.6370</v>
          </cell>
          <cell r="O80" t="str">
            <v>248.562.3223</v>
          </cell>
        </row>
        <row r="81">
          <cell r="K81" t="str">
            <v>Hartford</v>
          </cell>
          <cell r="L81" t="str">
            <v>30 Waterside Drive, Suite 300</v>
          </cell>
          <cell r="M81" t="str">
            <v>Farmington, CT  06032</v>
          </cell>
          <cell r="N81" t="str">
            <v>860.678.3000</v>
          </cell>
          <cell r="O81" t="str">
            <v>860.371.3429</v>
          </cell>
        </row>
        <row r="82">
          <cell r="K82" t="str">
            <v>Houston</v>
          </cell>
          <cell r="L82" t="str">
            <v>7900 North Sam Houston Parkway West, Suite 110</v>
          </cell>
          <cell r="M82" t="str">
            <v>Houston, TX  77064-3425</v>
          </cell>
          <cell r="N82" t="str">
            <v xml:space="preserve">281.671.5600 </v>
          </cell>
          <cell r="O82" t="str">
            <v>281.754.4722</v>
          </cell>
        </row>
        <row r="83">
          <cell r="K83" t="str">
            <v>Los Angeles</v>
          </cell>
          <cell r="L83" t="str">
            <v>330 North Brand Boulevard, Suite 1100</v>
          </cell>
          <cell r="M83" t="str">
            <v>Glendale, CA  91203</v>
          </cell>
          <cell r="N83" t="str">
            <v>818.956.6700</v>
          </cell>
          <cell r="O83" t="str">
            <v>818.484.2697</v>
          </cell>
        </row>
        <row r="84">
          <cell r="K84" t="str">
            <v>Minneapolis</v>
          </cell>
          <cell r="L84" t="str">
            <v>3800 American Boulevard West, Suite 870</v>
          </cell>
          <cell r="M84" t="str">
            <v>Bloomington, MN  55431</v>
          </cell>
          <cell r="N84" t="str">
            <v>952.259.2600</v>
          </cell>
          <cell r="O84" t="str">
            <v>952.487.0476</v>
          </cell>
        </row>
        <row r="85">
          <cell r="K85" t="str">
            <v>New Orleans</v>
          </cell>
          <cell r="L85" t="str">
            <v>P.O. Box 56268</v>
          </cell>
          <cell r="M85" t="str">
            <v>Metairie, LA  70055</v>
          </cell>
          <cell r="N85" t="str">
            <v>504.483.0744</v>
          </cell>
          <cell r="O85" t="str">
            <v>504.483.0771</v>
          </cell>
        </row>
        <row r="86">
          <cell r="K86" t="str">
            <v>New York</v>
          </cell>
          <cell r="L86" t="str">
            <v>333 West 34th Street</v>
          </cell>
          <cell r="M86" t="str">
            <v>New York, NY  10001</v>
          </cell>
          <cell r="N86" t="str">
            <v>212.251.5000</v>
          </cell>
          <cell r="O86" t="str">
            <v>646.365.3243</v>
          </cell>
        </row>
        <row r="87">
          <cell r="K87" t="str">
            <v>Philadelphia</v>
          </cell>
          <cell r="L87" t="str">
            <v>Two Penn Center, 1500 JFK Boulevard, Suite 200</v>
          </cell>
          <cell r="M87" t="str">
            <v>Philadelphia, PA 19102-1706</v>
          </cell>
          <cell r="N87" t="str">
            <v>215.854.4017</v>
          </cell>
          <cell r="O87" t="str">
            <v>215.854.4018</v>
          </cell>
        </row>
        <row r="88">
          <cell r="K88" t="str">
            <v>Phoenix</v>
          </cell>
          <cell r="L88" t="str">
            <v>1230 W Washington Street, Suite 501</v>
          </cell>
          <cell r="M88" t="str">
            <v>Tempe, AZ  85281</v>
          </cell>
          <cell r="N88" t="str">
            <v>602.381.4000</v>
          </cell>
          <cell r="O88" t="str">
            <v>602.532.7654</v>
          </cell>
        </row>
        <row r="89">
          <cell r="K89" t="str">
            <v>San Francisco</v>
          </cell>
          <cell r="L89" t="str">
            <v>100 Montgomery Street, Suite 500</v>
          </cell>
          <cell r="M89" t="str">
            <v>San Francisco, CA  94104</v>
          </cell>
          <cell r="N89" t="str">
            <v>415.263.8200</v>
          </cell>
          <cell r="O89" t="str">
            <v>415.376.1167</v>
          </cell>
        </row>
        <row r="90">
          <cell r="K90" t="str">
            <v>Toronto</v>
          </cell>
          <cell r="L90" t="str">
            <v>45 St. Clair Avenue West, Suite 802</v>
          </cell>
          <cell r="M90" t="str">
            <v>Toronto, ONT  M4V 1K9</v>
          </cell>
          <cell r="N90" t="str">
            <v>416.961.3264</v>
          </cell>
          <cell r="O90" t="str">
            <v>416.961.2101</v>
          </cell>
        </row>
        <row r="91">
          <cell r="K91" t="str">
            <v>Washington</v>
          </cell>
          <cell r="L91" t="str">
            <v>1800 M Street NW, Suite 900 S</v>
          </cell>
          <cell r="M91" t="str">
            <v>Washington, DC  20036</v>
          </cell>
          <cell r="N91" t="str">
            <v>202.833.6400</v>
          </cell>
          <cell r="O91" t="str">
            <v>202.330.5694</v>
          </cell>
        </row>
      </sheetData>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tabSelected="1" workbookViewId="0"/>
  </sheetViews>
  <sheetFormatPr defaultColWidth="9.140625" defaultRowHeight="12.75"/>
  <cols>
    <col min="1" max="1" width="7" style="13" customWidth="1"/>
    <col min="2" max="2" width="40.28515625" style="37" customWidth="1"/>
    <col min="3" max="3" width="53.7109375" style="13" customWidth="1"/>
    <col min="4" max="4" width="45.42578125" style="13" bestFit="1" customWidth="1"/>
    <col min="5" max="16384" width="9.140625" style="13"/>
  </cols>
  <sheetData>
    <row r="1" spans="1:5">
      <c r="A1" s="10" t="s">
        <v>759</v>
      </c>
      <c r="B1" s="10"/>
      <c r="C1" s="11"/>
      <c r="D1" s="11"/>
      <c r="E1" s="12"/>
    </row>
    <row r="2" spans="1:5">
      <c r="A2" s="10" t="s">
        <v>373</v>
      </c>
      <c r="B2" s="10"/>
      <c r="C2" s="11"/>
    </row>
    <row r="3" spans="1:5">
      <c r="A3" s="14" t="s">
        <v>365</v>
      </c>
      <c r="B3" s="14"/>
      <c r="C3" s="11"/>
      <c r="D3" s="11"/>
    </row>
    <row r="4" spans="1:5" s="43" customFormat="1">
      <c r="A4" s="14"/>
      <c r="B4" s="14"/>
      <c r="C4" s="11"/>
      <c r="D4" s="11"/>
    </row>
    <row r="5" spans="1:5" s="43" customFormat="1">
      <c r="A5" s="14"/>
      <c r="B5" s="14"/>
      <c r="C5" s="11"/>
      <c r="D5" s="11"/>
    </row>
    <row r="6" spans="1:5" s="43" customFormat="1">
      <c r="A6" s="14" t="s">
        <v>324</v>
      </c>
      <c r="B6" s="14"/>
      <c r="C6" s="11"/>
      <c r="D6" s="11"/>
    </row>
    <row r="7" spans="1:5" s="43" customFormat="1">
      <c r="A7" s="14"/>
      <c r="B7" s="14"/>
      <c r="C7" s="11"/>
      <c r="D7" s="11"/>
    </row>
    <row r="8" spans="1:5" s="43" customFormat="1">
      <c r="A8" s="44" t="s">
        <v>332</v>
      </c>
      <c r="B8" s="45" t="s">
        <v>770</v>
      </c>
      <c r="C8" s="11"/>
      <c r="D8" s="11"/>
    </row>
    <row r="9" spans="1:5" s="43" customFormat="1" hidden="1">
      <c r="A9" s="44" t="s">
        <v>372</v>
      </c>
      <c r="B9" s="14"/>
      <c r="C9" s="11"/>
      <c r="D9" s="11"/>
    </row>
    <row r="10" spans="1:5" s="43" customFormat="1">
      <c r="A10" s="75" t="s">
        <v>690</v>
      </c>
      <c r="B10" s="45" t="s">
        <v>771</v>
      </c>
      <c r="C10" s="11"/>
      <c r="D10" s="11"/>
    </row>
    <row r="11" spans="1:5" s="43" customFormat="1" ht="42" customHeight="1">
      <c r="A11" s="295" t="s">
        <v>691</v>
      </c>
      <c r="B11" s="301" t="s">
        <v>769</v>
      </c>
      <c r="C11" s="302"/>
      <c r="D11" s="11"/>
    </row>
    <row r="12" spans="1:5" s="74" customFormat="1" ht="45" customHeight="1">
      <c r="A12" s="314" t="s">
        <v>782</v>
      </c>
      <c r="B12" s="315"/>
      <c r="C12" s="315"/>
    </row>
    <row r="13" spans="1:5" s="43" customFormat="1">
      <c r="A13" s="75"/>
      <c r="B13" s="76"/>
      <c r="C13" s="74"/>
      <c r="D13" s="11"/>
    </row>
    <row r="14" spans="1:5" s="43" customFormat="1">
      <c r="A14" s="14"/>
      <c r="B14" s="14"/>
      <c r="C14" s="11"/>
      <c r="D14" s="11"/>
    </row>
    <row r="15" spans="1:5">
      <c r="A15" s="11"/>
      <c r="B15" s="11"/>
      <c r="C15" s="11"/>
      <c r="D15" s="11"/>
    </row>
    <row r="16" spans="1:5">
      <c r="A16" s="15" t="s">
        <v>288</v>
      </c>
      <c r="B16" s="15"/>
      <c r="C16" s="16" t="s">
        <v>689</v>
      </c>
      <c r="D16" s="17" t="s">
        <v>325</v>
      </c>
    </row>
    <row r="17" spans="1:4" ht="12.75" customHeight="1">
      <c r="A17" s="11"/>
      <c r="B17" s="11"/>
      <c r="C17" s="18"/>
      <c r="D17" s="19"/>
    </row>
    <row r="18" spans="1:4">
      <c r="A18" s="11" t="s">
        <v>289</v>
      </c>
      <c r="B18" s="11"/>
      <c r="C18" s="77" t="str">
        <f>VLOOKUP(C16,'2018 Summary'!B314:D620,2,FALSE)</f>
        <v>N/A</v>
      </c>
      <c r="D18" s="20"/>
    </row>
    <row r="19" spans="1:4" s="37" customFormat="1">
      <c r="A19" s="11"/>
      <c r="B19" s="11"/>
      <c r="C19" s="18"/>
      <c r="D19" s="20"/>
    </row>
    <row r="20" spans="1:4" s="46" customFormat="1" ht="409.5" hidden="1">
      <c r="A20" s="48" t="s">
        <v>367</v>
      </c>
      <c r="B20" s="39"/>
      <c r="C20" s="42">
        <v>0</v>
      </c>
      <c r="D20" s="17" t="s">
        <v>330</v>
      </c>
    </row>
    <row r="21" spans="1:4" s="65" customFormat="1">
      <c r="A21" s="11"/>
      <c r="B21" s="11"/>
      <c r="C21" s="18"/>
      <c r="D21" s="20"/>
    </row>
    <row r="22" spans="1:4" s="37" customFormat="1" ht="30" customHeight="1">
      <c r="A22" s="316" t="s">
        <v>366</v>
      </c>
      <c r="B22" s="317"/>
      <c r="C22" s="42">
        <v>0</v>
      </c>
      <c r="D22" s="17" t="s">
        <v>326</v>
      </c>
    </row>
    <row r="23" spans="1:4" s="46" customFormat="1">
      <c r="A23" s="11"/>
      <c r="B23" s="39"/>
      <c r="C23" s="47"/>
      <c r="D23" s="17"/>
    </row>
    <row r="24" spans="1:4" ht="30" customHeight="1">
      <c r="A24" s="305" t="s">
        <v>374</v>
      </c>
      <c r="B24" s="306"/>
      <c r="C24" s="307"/>
      <c r="D24" s="11"/>
    </row>
    <row r="25" spans="1:4">
      <c r="A25" s="285"/>
      <c r="B25" s="286"/>
      <c r="C25" s="287"/>
      <c r="D25" s="11"/>
    </row>
    <row r="26" spans="1:4" ht="15.75" customHeight="1">
      <c r="A26" s="308" t="s">
        <v>768</v>
      </c>
      <c r="B26" s="309"/>
      <c r="C26" s="310"/>
      <c r="D26" s="11"/>
    </row>
    <row r="27" spans="1:4" s="294" customFormat="1" ht="15.75" customHeight="1">
      <c r="A27" s="296"/>
      <c r="B27" s="297"/>
      <c r="C27" s="298"/>
      <c r="D27" s="11"/>
    </row>
    <row r="28" spans="1:4" ht="42.75" customHeight="1">
      <c r="A28" s="311" t="s">
        <v>783</v>
      </c>
      <c r="B28" s="312"/>
      <c r="C28" s="313"/>
      <c r="D28" s="11"/>
    </row>
    <row r="29" spans="1:4">
      <c r="A29" s="11"/>
      <c r="B29" s="11"/>
      <c r="C29" s="11"/>
      <c r="D29" s="11"/>
    </row>
    <row r="30" spans="1:4">
      <c r="A30" s="11"/>
      <c r="B30" s="11"/>
      <c r="C30" s="11"/>
      <c r="D30" s="11"/>
    </row>
    <row r="31" spans="1:4">
      <c r="A31" s="11"/>
      <c r="B31" s="11"/>
      <c r="C31" s="11"/>
      <c r="D31" s="11"/>
    </row>
    <row r="32" spans="1:4">
      <c r="A32" s="11"/>
      <c r="B32" s="11"/>
      <c r="C32" s="11"/>
      <c r="D32" s="11"/>
    </row>
    <row r="33" spans="1:4">
      <c r="A33" s="11"/>
      <c r="B33" s="11"/>
      <c r="C33" s="11"/>
      <c r="D33" s="11"/>
    </row>
    <row r="34" spans="1:4">
      <c r="A34" s="11"/>
      <c r="B34" s="11"/>
      <c r="C34" s="11"/>
      <c r="D34" s="11"/>
    </row>
    <row r="35" spans="1:4">
      <c r="A35" s="11"/>
      <c r="B35" s="11"/>
      <c r="C35" s="11"/>
      <c r="D35" s="11"/>
    </row>
    <row r="36" spans="1:4">
      <c r="A36" s="11"/>
      <c r="B36" s="11"/>
      <c r="C36" s="11"/>
      <c r="D36" s="11"/>
    </row>
    <row r="37" spans="1:4">
      <c r="A37" s="11"/>
      <c r="B37" s="11"/>
      <c r="C37" s="11"/>
      <c r="D37" s="11"/>
    </row>
    <row r="38" spans="1:4" ht="15.75" customHeight="1">
      <c r="A38" s="11"/>
      <c r="B38" s="11"/>
      <c r="C38" s="11"/>
      <c r="D38" s="11"/>
    </row>
    <row r="39" spans="1:4" ht="12.75" customHeight="1">
      <c r="A39" s="11"/>
      <c r="B39" s="11"/>
      <c r="C39" s="11"/>
      <c r="D39" s="11"/>
    </row>
    <row r="40" spans="1:4">
      <c r="A40" s="303"/>
      <c r="B40" s="303"/>
      <c r="C40" s="303"/>
      <c r="D40" s="11"/>
    </row>
    <row r="41" spans="1:4">
      <c r="A41" s="303"/>
      <c r="B41" s="303"/>
      <c r="C41" s="303"/>
      <c r="D41" s="11"/>
    </row>
    <row r="42" spans="1:4">
      <c r="A42" s="304"/>
      <c r="B42" s="304"/>
      <c r="C42" s="304"/>
      <c r="D42" s="11"/>
    </row>
    <row r="43" spans="1:4">
      <c r="A43" s="21"/>
      <c r="B43" s="21"/>
    </row>
    <row r="46" spans="1:4" hidden="1">
      <c r="A46" s="40">
        <v>42277</v>
      </c>
    </row>
    <row r="47" spans="1:4" hidden="1">
      <c r="A47" s="40">
        <v>42369</v>
      </c>
    </row>
    <row r="48" spans="1:4" hidden="1">
      <c r="A48" s="40">
        <v>42460</v>
      </c>
    </row>
    <row r="49" spans="1:1" hidden="1">
      <c r="A49" s="40">
        <v>42551</v>
      </c>
    </row>
    <row r="50" spans="1:1" hidden="1"/>
    <row r="51" spans="1:1" hidden="1">
      <c r="A51" s="41">
        <v>1</v>
      </c>
    </row>
    <row r="52" spans="1:1" hidden="1">
      <c r="A52" s="41">
        <v>2</v>
      </c>
    </row>
  </sheetData>
  <mergeCells count="9">
    <mergeCell ref="B11:C11"/>
    <mergeCell ref="A40:C40"/>
    <mergeCell ref="A41:C41"/>
    <mergeCell ref="A42:C42"/>
    <mergeCell ref="A24:C24"/>
    <mergeCell ref="A26:C26"/>
    <mergeCell ref="A28:C28"/>
    <mergeCell ref="A12:C12"/>
    <mergeCell ref="A22:B22"/>
  </mergeCells>
  <conditionalFormatting sqref="A24:C28">
    <cfRule type="expression" dxfId="7" priority="1">
      <formula>MOD(ROW(),2=0)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'2018 Summary'!$B$316:$B$620</xm:f>
          </x14:formula1>
          <xm:sqref>C16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05"/>
  <sheetViews>
    <sheetView workbookViewId="0">
      <selection activeCell="J33" sqref="J33"/>
    </sheetView>
  </sheetViews>
  <sheetFormatPr defaultRowHeight="15"/>
  <cols>
    <col min="1" max="1" width="15.28515625" customWidth="1"/>
    <col min="2" max="2" width="59.28515625" customWidth="1"/>
    <col min="3" max="5" width="18.7109375" customWidth="1"/>
    <col min="6" max="6" width="20.42578125" customWidth="1"/>
    <col min="7" max="7" width="20.140625" customWidth="1"/>
    <col min="8" max="8" width="17" customWidth="1"/>
    <col min="9" max="10" width="18.28515625" customWidth="1"/>
    <col min="11" max="11" width="20" customWidth="1"/>
    <col min="12" max="12" width="19.7109375" customWidth="1"/>
    <col min="13" max="13" width="19.42578125" customWidth="1"/>
    <col min="14" max="14" width="18.42578125" customWidth="1"/>
    <col min="15" max="15" width="18.28515625" customWidth="1"/>
    <col min="16" max="16" width="20" customWidth="1"/>
    <col min="17" max="17" width="16.7109375" customWidth="1"/>
    <col min="18" max="18" width="19.42578125" customWidth="1"/>
    <col min="19" max="19" width="16" customWidth="1"/>
    <col min="20" max="20" width="18.85546875" customWidth="1"/>
    <col min="21" max="21" width="22.42578125" customWidth="1"/>
    <col min="22" max="22" width="14.28515625" bestFit="1" customWidth="1"/>
  </cols>
  <sheetData>
    <row r="1" spans="1:22">
      <c r="A1" s="54"/>
    </row>
    <row r="2" spans="1:22">
      <c r="A2" s="35"/>
      <c r="B2" s="8" t="s">
        <v>329</v>
      </c>
      <c r="C2" s="22" t="str">
        <f>Info!C18</f>
        <v>N/A</v>
      </c>
      <c r="D2" s="8"/>
      <c r="E2" s="8"/>
    </row>
    <row r="3" spans="1:22">
      <c r="B3" s="8"/>
      <c r="C3" s="53"/>
      <c r="D3" s="8"/>
      <c r="E3" s="8"/>
    </row>
    <row r="4" spans="1:22">
      <c r="S4" s="8"/>
    </row>
    <row r="5" spans="1:22">
      <c r="A5" s="38" t="s">
        <v>319</v>
      </c>
      <c r="B5" t="s">
        <v>335</v>
      </c>
    </row>
    <row r="6" spans="1:22">
      <c r="A6" s="38" t="s">
        <v>319</v>
      </c>
      <c r="B6" t="s">
        <v>334</v>
      </c>
    </row>
    <row r="8" spans="1:22" ht="12" hidden="1" customHeight="1">
      <c r="B8">
        <v>2</v>
      </c>
      <c r="C8">
        <v>3</v>
      </c>
      <c r="D8">
        <v>4</v>
      </c>
      <c r="F8">
        <v>5</v>
      </c>
      <c r="G8">
        <v>6</v>
      </c>
      <c r="H8">
        <v>7</v>
      </c>
      <c r="I8">
        <v>8</v>
      </c>
      <c r="J8">
        <v>9</v>
      </c>
      <c r="K8">
        <v>10</v>
      </c>
      <c r="L8">
        <v>11</v>
      </c>
      <c r="M8">
        <v>12</v>
      </c>
      <c r="N8">
        <v>13</v>
      </c>
      <c r="O8">
        <v>14</v>
      </c>
      <c r="P8">
        <v>15</v>
      </c>
      <c r="Q8">
        <v>16</v>
      </c>
      <c r="R8">
        <v>17</v>
      </c>
      <c r="S8">
        <v>18</v>
      </c>
      <c r="T8">
        <v>19</v>
      </c>
      <c r="U8">
        <v>20</v>
      </c>
      <c r="V8">
        <v>21</v>
      </c>
    </row>
    <row r="9" spans="1:22">
      <c r="F9" s="9"/>
      <c r="G9" s="9"/>
      <c r="J9" s="5" t="s">
        <v>272</v>
      </c>
      <c r="K9" s="5"/>
      <c r="L9" s="5"/>
      <c r="M9" s="5"/>
      <c r="O9" s="5" t="s">
        <v>273</v>
      </c>
      <c r="P9" s="5"/>
      <c r="Q9" s="5"/>
      <c r="R9" s="5"/>
      <c r="T9" s="5" t="s">
        <v>375</v>
      </c>
      <c r="U9" s="5"/>
      <c r="V9" s="5"/>
    </row>
    <row r="10" spans="1:22" ht="120">
      <c r="A10" s="6" t="s">
        <v>270</v>
      </c>
      <c r="B10" s="6" t="s">
        <v>271</v>
      </c>
      <c r="C10" s="6" t="s">
        <v>313</v>
      </c>
      <c r="D10" s="6" t="s">
        <v>314</v>
      </c>
      <c r="E10" s="6" t="s">
        <v>322</v>
      </c>
      <c r="F10" s="6" t="s">
        <v>699</v>
      </c>
      <c r="G10" s="6" t="s">
        <v>773</v>
      </c>
      <c r="H10" s="6" t="s">
        <v>774</v>
      </c>
      <c r="I10" s="6"/>
      <c r="J10" s="6" t="s">
        <v>274</v>
      </c>
      <c r="K10" s="6" t="s">
        <v>275</v>
      </c>
      <c r="L10" s="6" t="s">
        <v>276</v>
      </c>
      <c r="M10" s="6" t="s">
        <v>277</v>
      </c>
      <c r="N10" s="6"/>
      <c r="O10" s="6" t="s">
        <v>274</v>
      </c>
      <c r="P10" s="6" t="s">
        <v>275</v>
      </c>
      <c r="Q10" s="6" t="s">
        <v>276</v>
      </c>
      <c r="R10" s="6" t="s">
        <v>277</v>
      </c>
      <c r="S10" s="6"/>
      <c r="T10" s="6" t="s">
        <v>775</v>
      </c>
      <c r="U10" s="6" t="s">
        <v>278</v>
      </c>
      <c r="V10" s="6" t="s">
        <v>776</v>
      </c>
    </row>
    <row r="11" spans="1:22">
      <c r="A11" s="6"/>
      <c r="B11" s="6"/>
      <c r="C11" s="6"/>
      <c r="D11" s="6"/>
      <c r="E11" s="6"/>
      <c r="F11" s="6"/>
      <c r="G11" s="6"/>
      <c r="H11" s="6"/>
      <c r="I11" s="6"/>
      <c r="J11" s="6"/>
      <c r="K11" s="6"/>
      <c r="L11" s="6"/>
      <c r="M11" s="6"/>
      <c r="N11" s="6"/>
      <c r="O11" s="6"/>
      <c r="P11" s="6"/>
      <c r="Q11" s="6"/>
      <c r="R11" s="6"/>
      <c r="S11" s="6"/>
      <c r="T11" s="6"/>
      <c r="U11" s="6"/>
      <c r="V11" s="6"/>
    </row>
    <row r="12" spans="1:22">
      <c r="A12" s="6" t="s">
        <v>318</v>
      </c>
      <c r="B12" s="6"/>
      <c r="C12" s="6"/>
      <c r="D12" s="6"/>
      <c r="E12" s="6"/>
      <c r="F12" s="6"/>
      <c r="G12" s="6"/>
      <c r="H12" s="6"/>
      <c r="I12" s="6"/>
      <c r="J12" s="6"/>
      <c r="K12" s="6"/>
      <c r="L12" s="6"/>
      <c r="M12" s="6"/>
      <c r="N12" s="6"/>
      <c r="O12" s="6"/>
      <c r="P12" s="6"/>
      <c r="Q12" s="6"/>
      <c r="R12" s="6"/>
      <c r="S12" s="6"/>
      <c r="T12" s="6"/>
      <c r="U12" s="6"/>
      <c r="V12" s="6"/>
    </row>
    <row r="13" spans="1:22">
      <c r="A13" t="str">
        <f>'JE Template'!C2</f>
        <v>N/A</v>
      </c>
      <c r="B13" t="str">
        <f>VLOOKUP($A13,'2018 Summary'!A:S,2,FALSE)</f>
        <v>No Agency Chosen</v>
      </c>
      <c r="C13" s="34">
        <f>VLOOKUP($A13,'2017 Allocation %'!$A:$U,4,FALSE)</f>
        <v>0</v>
      </c>
      <c r="D13" s="34">
        <f>VLOOKUP($A13,'2016 Allocation %'!A:D,4,FALSE)</f>
        <v>0</v>
      </c>
      <c r="E13" s="34">
        <f>C13-D13</f>
        <v>0</v>
      </c>
      <c r="F13" s="4">
        <f>VLOOKUP($A13,'Contributions FY 2017'!$A:$C,3,FALSE)</f>
        <v>0</v>
      </c>
      <c r="G13" s="4">
        <f>VLOOKUP(A13,'2018 Summary'!A:S,3,FALSE)</f>
        <v>0</v>
      </c>
      <c r="H13" s="7">
        <f>VLOOKUP($A13,'2018 Summary'!$A:$S,4,FALSE)</f>
        <v>0</v>
      </c>
      <c r="J13" s="7">
        <f>VLOOKUP($A13,'2018 Summary'!$A:$S,5,FALSE)</f>
        <v>0</v>
      </c>
      <c r="K13" s="7">
        <f>VLOOKUP($A13,'2018 Summary'!$A:$S,6,FALSE)</f>
        <v>0</v>
      </c>
      <c r="L13" s="7">
        <f>VLOOKUP($A13,'2018 Summary'!$A:$S,7,FALSE)</f>
        <v>0</v>
      </c>
      <c r="M13" s="7">
        <f>VLOOKUP($A13,'2018 Summary'!$A:$S,8,FALSE)</f>
        <v>0</v>
      </c>
      <c r="O13" s="7">
        <f>VLOOKUP($A13,'2018 Summary'!$A:$S,11,FALSE)</f>
        <v>0</v>
      </c>
      <c r="P13" s="7">
        <f>VLOOKUP($A13,'2018 Summary'!$A:$S,12,FALSE)</f>
        <v>0</v>
      </c>
      <c r="Q13" s="7">
        <f>VLOOKUP($A13,'2018 Summary'!$A:$S,13,FALSE)</f>
        <v>0</v>
      </c>
      <c r="R13" s="7">
        <f>VLOOKUP($A13,'2018 Summary'!$A:$S,14,FALSE)</f>
        <v>0</v>
      </c>
      <c r="T13" s="7">
        <f>VLOOKUP($A13,'2018 Summary'!$A:$S,17,FALSE)</f>
        <v>0</v>
      </c>
      <c r="U13" s="7">
        <f>VLOOKUP($A13,'2018 Summary'!$A:$S,18,FALSE)</f>
        <v>0</v>
      </c>
      <c r="V13" s="7">
        <f>VLOOKUP($A13,'2018 Summary'!$A:$S,19,FALSE)</f>
        <v>0</v>
      </c>
    </row>
    <row r="14" spans="1:22">
      <c r="F14" s="72"/>
      <c r="G14" s="72"/>
    </row>
    <row r="15" spans="1:22">
      <c r="A15" s="8"/>
      <c r="B15" t="s">
        <v>352</v>
      </c>
      <c r="F15" s="4">
        <f>'Contributions FY 2017'!C305</f>
        <v>949988632.99291646</v>
      </c>
      <c r="G15" s="4">
        <f>'2018 Summary'!C311</f>
        <v>43503399006</v>
      </c>
      <c r="H15" s="7">
        <f>'2018 Summary'!D311</f>
        <v>32786624459</v>
      </c>
      <c r="I15" s="7"/>
      <c r="J15" s="7">
        <f>'2018 Summary'!E311</f>
        <v>0</v>
      </c>
      <c r="K15" s="7">
        <f>'2018 Summary'!F311</f>
        <v>0</v>
      </c>
      <c r="L15" s="7">
        <f>'2018 Summary'!G311</f>
        <v>0</v>
      </c>
      <c r="M15" s="7">
        <f>'2018 Summary'!H311</f>
        <v>1069202810</v>
      </c>
      <c r="N15" s="7"/>
      <c r="O15" s="7">
        <f>'2018 Summary'!K311</f>
        <v>2350861287</v>
      </c>
      <c r="P15" s="7">
        <f>'2018 Summary'!L311</f>
        <v>12184938</v>
      </c>
      <c r="Q15" s="7">
        <f>'2018 Summary'!M311</f>
        <v>9029286691</v>
      </c>
      <c r="R15" s="7">
        <f>'2018 Summary'!N311</f>
        <v>1069202771</v>
      </c>
      <c r="S15" s="7"/>
      <c r="T15" s="7">
        <f>'2018 Summary'!Q311</f>
        <v>1625508214</v>
      </c>
      <c r="U15" s="7">
        <f>'2018 Summary'!R311</f>
        <v>-50</v>
      </c>
      <c r="V15" s="7">
        <f>'2018 Summary'!S311</f>
        <v>1625508164</v>
      </c>
    </row>
    <row r="16" spans="1:22">
      <c r="A16" s="6"/>
      <c r="B16" s="6"/>
      <c r="C16" s="6"/>
      <c r="D16" s="6"/>
      <c r="E16" s="6"/>
      <c r="F16" s="6"/>
      <c r="G16" s="6"/>
      <c r="H16" s="6"/>
      <c r="I16" s="6"/>
      <c r="J16" s="6"/>
      <c r="K16" s="6"/>
      <c r="L16" s="6"/>
      <c r="M16" s="6"/>
      <c r="N16" s="6"/>
      <c r="O16" s="6"/>
      <c r="P16" s="6"/>
      <c r="Q16" s="6"/>
      <c r="R16" s="6"/>
      <c r="S16" s="6"/>
      <c r="T16" s="6"/>
      <c r="U16" s="6"/>
      <c r="V16" s="6"/>
    </row>
    <row r="17" spans="1:22" hidden="1">
      <c r="A17" s="6" t="s">
        <v>354</v>
      </c>
      <c r="B17" s="6"/>
      <c r="C17" s="6"/>
      <c r="D17" s="6"/>
      <c r="E17" s="6"/>
      <c r="F17" s="166"/>
      <c r="G17" s="166"/>
      <c r="H17" s="6"/>
      <c r="I17" s="6"/>
      <c r="J17" s="6"/>
      <c r="K17" s="6"/>
      <c r="L17" s="6"/>
      <c r="M17" s="6"/>
      <c r="N17" s="6"/>
      <c r="O17" s="6"/>
      <c r="P17" s="6"/>
      <c r="Q17" s="6"/>
      <c r="R17" s="6"/>
      <c r="S17" s="6"/>
      <c r="T17" s="6"/>
      <c r="U17" s="6"/>
      <c r="V17" s="6"/>
    </row>
    <row r="18" spans="1:22" hidden="1">
      <c r="A18" t="str">
        <f>C2</f>
        <v>N/A</v>
      </c>
      <c r="B18" t="e">
        <f>VLOOKUP($A18,#REF!,'JE Template'!B8,FALSE)</f>
        <v>#REF!</v>
      </c>
      <c r="C18" s="34" t="e">
        <f>VLOOKUP($A18,#REF!,3,FALSE)</f>
        <v>#REF!</v>
      </c>
      <c r="D18" s="34" t="e">
        <f>VLOOKUP($A18,#REF!,4,FALSE)</f>
        <v>#REF!</v>
      </c>
      <c r="E18" s="34" t="e">
        <f>C18-D18</f>
        <v>#REF!</v>
      </c>
      <c r="F18" s="167" t="e">
        <f>VLOOKUP($A18,#REF!,5,FALSE)</f>
        <v>#REF!</v>
      </c>
      <c r="G18" s="167" t="e">
        <f>VLOOKUP($A$13,#REF!,6,FALSE)</f>
        <v>#REF!</v>
      </c>
      <c r="H18" s="4" t="e">
        <f>VLOOKUP($A$13,#REF!,7,FALSE)</f>
        <v>#REF!</v>
      </c>
      <c r="J18" s="7" t="e">
        <f>VLOOKUP($A18,#REF!,'JE Template'!J8,FALSE)</f>
        <v>#REF!</v>
      </c>
      <c r="K18" s="7" t="e">
        <f>VLOOKUP($A18,#REF!,'JE Template'!K8,FALSE)</f>
        <v>#REF!</v>
      </c>
      <c r="L18" s="7" t="e">
        <f>VLOOKUP($A18,#REF!,'JE Template'!L8,FALSE)</f>
        <v>#REF!</v>
      </c>
      <c r="M18" s="7" t="e">
        <f>VLOOKUP($A18,#REF!,'JE Template'!M8,FALSE)</f>
        <v>#REF!</v>
      </c>
      <c r="N18" s="7"/>
      <c r="O18" s="7" t="e">
        <f>VLOOKUP($A18,#REF!,'JE Template'!O8,FALSE)</f>
        <v>#REF!</v>
      </c>
      <c r="P18" s="7" t="e">
        <f>VLOOKUP($A18,#REF!,'JE Template'!P8,FALSE)</f>
        <v>#REF!</v>
      </c>
      <c r="Q18" s="7" t="e">
        <f>VLOOKUP($A18,#REF!,'JE Template'!Q8,FALSE)</f>
        <v>#REF!</v>
      </c>
      <c r="R18" s="7" t="e">
        <f>VLOOKUP($A18,#REF!,'JE Template'!R8,FALSE)</f>
        <v>#REF!</v>
      </c>
      <c r="S18" s="7"/>
      <c r="T18" s="7" t="e">
        <f>VLOOKUP($A18,#REF!,'JE Template'!T8,FALSE)</f>
        <v>#REF!</v>
      </c>
      <c r="U18" s="7" t="e">
        <f>VLOOKUP($A18,#REF!,'JE Template'!U8,FALSE)</f>
        <v>#REF!</v>
      </c>
      <c r="V18" s="7" t="e">
        <f>VLOOKUP($A18,#REF!,'JE Template'!V8,FALSE)</f>
        <v>#REF!</v>
      </c>
    </row>
    <row r="19" spans="1:22" hidden="1">
      <c r="F19" s="168"/>
      <c r="G19" s="168"/>
      <c r="H19" s="63"/>
    </row>
    <row r="20" spans="1:22" hidden="1">
      <c r="A20" s="8"/>
      <c r="B20" t="s">
        <v>353</v>
      </c>
      <c r="F20" s="167" t="e">
        <f>#REF!</f>
        <v>#REF!</v>
      </c>
      <c r="G20" s="167" t="e">
        <f>#REF!</f>
        <v>#REF!</v>
      </c>
      <c r="H20" s="7" t="e">
        <f>#REF!</f>
        <v>#REF!</v>
      </c>
      <c r="I20" s="7"/>
      <c r="J20" s="7" t="e">
        <f>#REF!</f>
        <v>#REF!</v>
      </c>
      <c r="K20" s="7" t="e">
        <f>#REF!</f>
        <v>#REF!</v>
      </c>
      <c r="L20" s="7" t="e">
        <f>#REF!</f>
        <v>#REF!</v>
      </c>
      <c r="M20" s="7" t="e">
        <f>#REF!</f>
        <v>#REF!</v>
      </c>
      <c r="N20" s="7"/>
      <c r="O20" s="7" t="e">
        <f>#REF!</f>
        <v>#REF!</v>
      </c>
      <c r="P20" s="7" t="e">
        <f>#REF!</f>
        <v>#REF!</v>
      </c>
      <c r="Q20" s="7" t="e">
        <f>#REF!</f>
        <v>#REF!</v>
      </c>
      <c r="R20" s="7" t="e">
        <f>#REF!</f>
        <v>#REF!</v>
      </c>
      <c r="S20" s="7"/>
      <c r="T20" s="7" t="e">
        <f>#REF!</f>
        <v>#REF!</v>
      </c>
      <c r="U20" s="7" t="e">
        <f>#REF!</f>
        <v>#REF!</v>
      </c>
      <c r="V20" s="7" t="e">
        <f>#REF!</f>
        <v>#REF!</v>
      </c>
    </row>
    <row r="21" spans="1:22" ht="15" customHeight="1">
      <c r="A21" s="8"/>
      <c r="F21" s="7"/>
      <c r="G21" s="7"/>
      <c r="H21" s="7"/>
      <c r="J21" s="7"/>
      <c r="K21" s="7"/>
      <c r="L21" s="7"/>
      <c r="M21" s="7"/>
      <c r="O21" s="7"/>
      <c r="P21" s="7"/>
      <c r="Q21" s="7"/>
      <c r="R21" s="7"/>
      <c r="T21" s="7"/>
      <c r="U21" s="7"/>
      <c r="V21" s="7"/>
    </row>
    <row r="22" spans="1:22" ht="15" customHeight="1"/>
    <row r="23" spans="1:22" s="60" customFormat="1">
      <c r="A23" s="175" t="s">
        <v>355</v>
      </c>
      <c r="B23" s="176"/>
      <c r="C23" s="176"/>
      <c r="D23" s="176"/>
      <c r="E23" s="177" t="s">
        <v>356</v>
      </c>
      <c r="F23" s="178" t="s">
        <v>357</v>
      </c>
      <c r="G23" s="62"/>
      <c r="I23" s="63"/>
      <c r="J23" s="63"/>
      <c r="K23" s="63"/>
      <c r="L23" s="63"/>
      <c r="M23" s="63"/>
      <c r="N23" s="63"/>
      <c r="O23" s="63"/>
      <c r="P23" s="63"/>
      <c r="Q23" s="63"/>
      <c r="R23" s="63"/>
      <c r="S23" s="63"/>
      <c r="T23" s="63"/>
    </row>
    <row r="24" spans="1:22" s="60" customFormat="1">
      <c r="A24" s="179" t="s">
        <v>358</v>
      </c>
      <c r="B24" s="180"/>
      <c r="C24" s="180"/>
      <c r="D24" s="181"/>
      <c r="E24" s="182">
        <f>ROUND(J13,0)</f>
        <v>0</v>
      </c>
      <c r="F24" s="183">
        <v>0</v>
      </c>
      <c r="G24" s="62"/>
      <c r="I24" s="63"/>
      <c r="J24" s="63"/>
      <c r="K24" s="63"/>
      <c r="L24" s="63"/>
      <c r="M24" s="63"/>
      <c r="N24" s="63"/>
      <c r="O24" s="63"/>
      <c r="P24" s="63"/>
      <c r="Q24" s="63"/>
      <c r="R24" s="63"/>
      <c r="S24" s="63"/>
      <c r="T24" s="63"/>
    </row>
    <row r="25" spans="1:22" s="60" customFormat="1">
      <c r="A25" s="179" t="s">
        <v>359</v>
      </c>
      <c r="B25" s="184"/>
      <c r="C25" s="180"/>
      <c r="D25" s="182"/>
      <c r="E25" s="182">
        <f>ROUND(L13,0)</f>
        <v>0</v>
      </c>
      <c r="F25" s="183">
        <v>0</v>
      </c>
      <c r="G25" s="62"/>
      <c r="I25" s="63"/>
      <c r="J25" s="63"/>
      <c r="K25" s="63"/>
      <c r="L25" s="63"/>
      <c r="M25" s="63"/>
      <c r="N25" s="63"/>
      <c r="O25" s="63"/>
      <c r="P25" s="63"/>
      <c r="Q25" s="63"/>
      <c r="R25" s="63"/>
      <c r="S25" s="63"/>
      <c r="T25" s="63"/>
    </row>
    <row r="26" spans="1:22" s="60" customFormat="1">
      <c r="A26" s="179" t="s">
        <v>777</v>
      </c>
      <c r="B26" s="184"/>
      <c r="C26" s="180"/>
      <c r="D26" s="182"/>
      <c r="E26" s="182">
        <v>0</v>
      </c>
      <c r="F26" s="183">
        <v>0</v>
      </c>
      <c r="G26" s="62"/>
      <c r="I26" s="63"/>
      <c r="J26" s="63"/>
      <c r="K26" s="63"/>
      <c r="L26" s="32"/>
      <c r="M26" s="63"/>
      <c r="N26" s="63"/>
      <c r="O26" s="63"/>
      <c r="P26" s="63"/>
      <c r="Q26" s="63"/>
      <c r="R26" s="63"/>
      <c r="S26" s="63"/>
      <c r="T26" s="63"/>
    </row>
    <row r="27" spans="1:22" s="60" customFormat="1">
      <c r="A27" s="179" t="s">
        <v>360</v>
      </c>
      <c r="B27" s="184"/>
      <c r="C27" s="180"/>
      <c r="D27" s="182"/>
      <c r="E27" s="182">
        <f>ROUND(M13,0)</f>
        <v>0</v>
      </c>
      <c r="F27" s="183">
        <v>0</v>
      </c>
      <c r="G27" s="62"/>
      <c r="I27" s="63"/>
      <c r="J27" s="63"/>
      <c r="K27" s="63"/>
      <c r="L27" s="63"/>
      <c r="M27" s="63"/>
      <c r="N27" s="242"/>
      <c r="O27" s="63"/>
      <c r="P27" s="63"/>
      <c r="Q27" s="63"/>
      <c r="R27" s="63"/>
      <c r="S27" s="63"/>
      <c r="T27" s="63"/>
    </row>
    <row r="28" spans="1:22" s="60" customFormat="1">
      <c r="A28" s="179" t="s">
        <v>361</v>
      </c>
      <c r="B28" s="184"/>
      <c r="C28" s="180"/>
      <c r="D28" s="182"/>
      <c r="E28" s="182">
        <v>0</v>
      </c>
      <c r="F28" s="183">
        <f>ROUND(O13,0)</f>
        <v>0</v>
      </c>
      <c r="G28" s="62"/>
      <c r="H28" s="240"/>
      <c r="I28" s="63"/>
      <c r="J28" s="63"/>
      <c r="K28" s="63"/>
      <c r="L28" s="63"/>
      <c r="M28" s="63"/>
      <c r="N28" s="63"/>
      <c r="O28" s="63"/>
      <c r="P28" s="63"/>
      <c r="Q28" s="63"/>
      <c r="R28" s="63"/>
      <c r="S28" s="63"/>
      <c r="T28" s="63"/>
    </row>
    <row r="29" spans="1:22" s="60" customFormat="1">
      <c r="A29" s="179" t="s">
        <v>362</v>
      </c>
      <c r="B29" s="184"/>
      <c r="C29" s="180"/>
      <c r="D29" s="182"/>
      <c r="E29" s="182">
        <v>0</v>
      </c>
      <c r="F29" s="183">
        <f>Q13</f>
        <v>0</v>
      </c>
      <c r="G29" s="62"/>
      <c r="I29" s="63"/>
      <c r="J29" s="63"/>
      <c r="K29" s="63"/>
      <c r="L29" s="63"/>
      <c r="M29" s="63"/>
      <c r="N29" s="63"/>
      <c r="O29" s="63"/>
      <c r="P29" s="63"/>
      <c r="Q29" s="63"/>
      <c r="R29" s="63"/>
      <c r="S29" s="63"/>
      <c r="T29" s="63"/>
    </row>
    <row r="30" spans="1:22" s="60" customFormat="1">
      <c r="A30" s="179" t="s">
        <v>778</v>
      </c>
      <c r="B30" s="185"/>
      <c r="C30" s="185"/>
      <c r="D30" s="186"/>
      <c r="E30" s="182">
        <v>0</v>
      </c>
      <c r="F30" s="187">
        <f>(ROUND(P13,0))</f>
        <v>0</v>
      </c>
      <c r="G30" s="62"/>
      <c r="I30" s="63"/>
      <c r="J30" s="63"/>
      <c r="K30" s="63"/>
      <c r="L30" s="63"/>
      <c r="M30" s="63"/>
      <c r="N30" s="63"/>
      <c r="O30" s="63"/>
      <c r="P30" s="63"/>
      <c r="Q30" s="63"/>
      <c r="R30" s="63"/>
      <c r="S30" s="63"/>
      <c r="T30" s="63"/>
    </row>
    <row r="31" spans="1:22" s="60" customFormat="1">
      <c r="A31" s="179" t="s">
        <v>363</v>
      </c>
      <c r="B31" s="188"/>
      <c r="C31" s="188"/>
      <c r="D31" s="189"/>
      <c r="E31" s="182">
        <v>0</v>
      </c>
      <c r="F31" s="183">
        <f>ROUND(R13,0)</f>
        <v>0</v>
      </c>
      <c r="G31" s="62"/>
      <c r="I31" s="63"/>
      <c r="J31" s="63"/>
      <c r="K31" s="63"/>
      <c r="L31" s="63"/>
      <c r="M31" s="63"/>
      <c r="N31" s="63"/>
      <c r="O31" s="63"/>
      <c r="P31" s="63"/>
      <c r="Q31" s="63"/>
      <c r="R31" s="63"/>
      <c r="S31" s="63"/>
      <c r="T31" s="63"/>
    </row>
    <row r="32" spans="1:22" s="60" customFormat="1">
      <c r="A32" s="179" t="s">
        <v>364</v>
      </c>
      <c r="B32" s="188"/>
      <c r="C32" s="188"/>
      <c r="D32" s="189"/>
      <c r="E32" s="182">
        <f>ROUND((Info!C22),0)</f>
        <v>0</v>
      </c>
      <c r="F32" s="183">
        <v>0</v>
      </c>
      <c r="G32" s="62"/>
      <c r="I32" s="63"/>
      <c r="J32" s="63"/>
      <c r="K32" s="63"/>
      <c r="L32" s="63"/>
      <c r="M32" s="63"/>
      <c r="N32" s="63"/>
      <c r="O32" s="63"/>
      <c r="P32" s="63"/>
      <c r="Q32" s="63"/>
      <c r="R32" s="63"/>
      <c r="S32" s="63"/>
      <c r="T32" s="63"/>
    </row>
    <row r="33" spans="1:20" s="60" customFormat="1">
      <c r="A33" s="179" t="s">
        <v>760</v>
      </c>
      <c r="B33" s="188"/>
      <c r="C33" s="188"/>
      <c r="D33" s="189"/>
      <c r="E33" s="182">
        <v>0</v>
      </c>
      <c r="F33" s="183">
        <f>ROUND(Info!C22,0)</f>
        <v>0</v>
      </c>
      <c r="G33" s="62"/>
      <c r="I33" s="63"/>
      <c r="J33" s="63"/>
      <c r="K33" s="63"/>
      <c r="L33" s="63"/>
      <c r="M33" s="63"/>
      <c r="N33" s="63"/>
      <c r="O33" s="63"/>
      <c r="P33" s="63"/>
      <c r="Q33" s="63"/>
      <c r="R33" s="63"/>
      <c r="S33" s="63"/>
      <c r="T33" s="63"/>
    </row>
    <row r="34" spans="1:20" s="60" customFormat="1" hidden="1">
      <c r="A34" s="179" t="s">
        <v>766</v>
      </c>
      <c r="B34" s="188"/>
      <c r="C34" s="188"/>
      <c r="D34" s="189"/>
      <c r="E34" s="182">
        <f>ROUND(IF(V13&gt;=0,V13,0),0)</f>
        <v>0</v>
      </c>
      <c r="F34" s="183">
        <f>ROUND(IF(V13&lt;0,-V13,0),0)</f>
        <v>0</v>
      </c>
      <c r="G34" s="62"/>
      <c r="I34" s="63"/>
      <c r="J34" s="63"/>
      <c r="K34" s="63"/>
      <c r="L34" s="63"/>
      <c r="M34" s="63"/>
      <c r="N34" s="63"/>
      <c r="O34" s="63"/>
      <c r="P34" s="63"/>
      <c r="Q34" s="63"/>
      <c r="R34" s="63"/>
      <c r="S34" s="63"/>
      <c r="T34" s="63"/>
    </row>
    <row r="35" spans="1:20" s="60" customFormat="1" hidden="1">
      <c r="A35" s="179" t="s">
        <v>765</v>
      </c>
      <c r="B35" s="188"/>
      <c r="C35" s="188"/>
      <c r="D35" s="189"/>
      <c r="E35" s="182">
        <v>0</v>
      </c>
      <c r="F35" s="183">
        <v>0</v>
      </c>
      <c r="G35" s="62"/>
      <c r="I35" s="63"/>
      <c r="J35" s="63"/>
      <c r="K35" s="63"/>
      <c r="L35" s="63"/>
      <c r="M35" s="63"/>
      <c r="N35" s="63"/>
      <c r="O35" s="63"/>
      <c r="P35" s="63"/>
      <c r="Q35" s="63"/>
      <c r="R35" s="63"/>
      <c r="S35" s="63"/>
      <c r="T35" s="63"/>
    </row>
    <row r="36" spans="1:20" s="60" customFormat="1">
      <c r="A36" s="179" t="s">
        <v>763</v>
      </c>
      <c r="B36" s="188"/>
      <c r="C36" s="188"/>
      <c r="D36" s="189"/>
      <c r="E36" s="182">
        <f>ROUND(IF(SUM(E34:E35)&gt;SUM(F34:F35),(SUM(E34:E35)-SUM(F34:F35)),0),0)</f>
        <v>0</v>
      </c>
      <c r="F36" s="183">
        <f>ROUND(IF(SUM(F34:F35)&gt;SUM(E34:E35),(SUM(F34:F35)-(SUM(E34:E35))),0),0)</f>
        <v>0</v>
      </c>
      <c r="G36" s="62"/>
      <c r="I36" s="63"/>
      <c r="J36" s="63"/>
      <c r="K36" s="63"/>
      <c r="L36" s="63"/>
      <c r="M36" s="63"/>
      <c r="N36" s="63"/>
      <c r="O36" s="63"/>
      <c r="P36" s="63"/>
      <c r="Q36" s="63"/>
      <c r="R36" s="63"/>
      <c r="S36" s="63"/>
      <c r="T36" s="63"/>
    </row>
    <row r="37" spans="1:20" s="60" customFormat="1">
      <c r="A37" s="179" t="s">
        <v>764</v>
      </c>
      <c r="B37" s="188"/>
      <c r="C37" s="188"/>
      <c r="D37" s="189"/>
      <c r="E37" s="182">
        <v>0</v>
      </c>
      <c r="F37" s="183">
        <f>H13</f>
        <v>0</v>
      </c>
      <c r="G37" s="62"/>
      <c r="I37" s="63"/>
      <c r="J37" s="63"/>
      <c r="K37" s="63"/>
      <c r="L37" s="63"/>
      <c r="M37" s="63"/>
      <c r="N37" s="63"/>
      <c r="O37" s="63"/>
      <c r="P37" s="63"/>
      <c r="Q37" s="63"/>
      <c r="R37" s="63"/>
      <c r="S37" s="63"/>
      <c r="T37" s="63"/>
    </row>
    <row r="38" spans="1:20" s="60" customFormat="1">
      <c r="A38" s="179" t="s">
        <v>700</v>
      </c>
      <c r="B38" s="188"/>
      <c r="C38" s="188"/>
      <c r="D38" s="189"/>
      <c r="E38" s="190">
        <f>IF(G13-F13&gt;0,G13-F13,0)</f>
        <v>0</v>
      </c>
      <c r="F38" s="191">
        <f>IF(H13-F13&lt;0,-(H13-F13),0)</f>
        <v>0</v>
      </c>
      <c r="G38" s="62"/>
      <c r="I38" s="72"/>
      <c r="J38" s="72"/>
      <c r="K38" s="72"/>
      <c r="L38" s="72"/>
      <c r="M38" s="72"/>
      <c r="N38" s="72"/>
      <c r="O38" s="72"/>
      <c r="P38" s="72"/>
      <c r="Q38" s="72"/>
      <c r="R38" s="72"/>
      <c r="S38" s="72"/>
      <c r="T38" s="72"/>
    </row>
    <row r="39" spans="1:20" s="60" customFormat="1">
      <c r="A39" s="192" t="s">
        <v>328</v>
      </c>
      <c r="B39" s="193"/>
      <c r="C39" s="193"/>
      <c r="D39" s="194"/>
      <c r="E39" s="195">
        <f>ROUND((SUM(E24:E38)-E34-E35),0)</f>
        <v>0</v>
      </c>
      <c r="F39" s="196">
        <f>ROUND((SUM(F24:F37)-F34-F35),0)</f>
        <v>0</v>
      </c>
      <c r="G39" s="73" t="str">
        <f>IF((ROUND(E39,0)=(ROUND(F39,0)))," ",CONCATENATE((TEXT((ABS(E39-F39)),"$#,##_);($#,##)"))," rounding"))</f>
        <v xml:space="preserve"> </v>
      </c>
      <c r="H39" s="241"/>
      <c r="I39" s="63"/>
      <c r="J39" s="63"/>
      <c r="K39" s="63"/>
      <c r="L39" s="63"/>
      <c r="M39" s="63"/>
      <c r="N39" s="63"/>
      <c r="O39" s="63"/>
      <c r="P39" s="63"/>
      <c r="Q39" s="63"/>
      <c r="R39" s="63"/>
      <c r="S39" s="63"/>
      <c r="T39" s="63"/>
    </row>
    <row r="40" spans="1:20" s="60" customFormat="1">
      <c r="A40" s="64"/>
      <c r="B40" s="61"/>
      <c r="C40" s="61"/>
      <c r="D40" s="61"/>
      <c r="E40" s="61"/>
      <c r="F40" s="62"/>
      <c r="G40" s="62"/>
      <c r="I40" s="63"/>
      <c r="J40" s="63"/>
      <c r="K40" s="63"/>
      <c r="L40" s="63"/>
      <c r="M40" s="63"/>
      <c r="N40" s="63"/>
      <c r="O40" s="63"/>
      <c r="P40" s="63"/>
      <c r="Q40" s="63"/>
      <c r="R40" s="63"/>
      <c r="S40" s="63"/>
      <c r="T40" s="63"/>
    </row>
    <row r="41" spans="1:20">
      <c r="A41" s="59"/>
      <c r="B41" s="58"/>
      <c r="C41" s="58"/>
      <c r="D41" s="58"/>
      <c r="E41" s="56"/>
      <c r="F41" s="57"/>
      <c r="G41" s="1"/>
      <c r="I41" s="2"/>
      <c r="J41" s="2"/>
      <c r="K41" s="2"/>
      <c r="L41" s="2"/>
      <c r="M41" s="2"/>
      <c r="N41" s="2"/>
      <c r="O41" s="2"/>
      <c r="P41" s="2"/>
      <c r="Q41" s="2"/>
      <c r="R41" s="2"/>
      <c r="S41" s="2"/>
      <c r="T41" s="2"/>
    </row>
    <row r="42" spans="1:20">
      <c r="A42" s="199" t="s">
        <v>331</v>
      </c>
      <c r="B42" s="200"/>
      <c r="C42" s="200"/>
      <c r="D42" s="200"/>
      <c r="E42" s="201"/>
      <c r="F42" s="202"/>
      <c r="I42" s="2"/>
      <c r="J42" s="319"/>
      <c r="K42" s="319"/>
      <c r="L42" s="2"/>
      <c r="M42" s="2"/>
      <c r="N42" s="2"/>
      <c r="O42" s="2"/>
      <c r="P42" s="2"/>
      <c r="Q42" s="2"/>
      <c r="R42" s="2"/>
      <c r="S42" s="2"/>
      <c r="T42" s="2"/>
    </row>
    <row r="43" spans="1:20">
      <c r="A43" s="169" t="s">
        <v>761</v>
      </c>
      <c r="B43" s="172"/>
      <c r="C43" s="170"/>
      <c r="D43" s="170"/>
      <c r="E43" s="203">
        <f>H13</f>
        <v>0</v>
      </c>
      <c r="F43" s="204"/>
      <c r="I43" s="2"/>
      <c r="J43" s="55"/>
      <c r="K43" s="55"/>
      <c r="L43" s="2"/>
      <c r="M43" s="2"/>
      <c r="N43" s="2"/>
      <c r="O43" s="2"/>
      <c r="P43" s="2"/>
      <c r="Q43" s="2"/>
      <c r="R43" s="2"/>
      <c r="S43" s="2"/>
      <c r="T43" s="2"/>
    </row>
    <row r="44" spans="1:20">
      <c r="A44" s="173" t="s">
        <v>762</v>
      </c>
      <c r="B44" s="174"/>
      <c r="C44" s="208"/>
      <c r="D44" s="208"/>
      <c r="E44" s="239">
        <f>V13</f>
        <v>0</v>
      </c>
      <c r="F44" s="210"/>
      <c r="I44" s="2"/>
      <c r="J44" s="55"/>
      <c r="K44" s="55"/>
      <c r="L44" s="2"/>
      <c r="M44" s="2"/>
      <c r="N44" s="2"/>
      <c r="O44" s="2"/>
      <c r="P44" s="2"/>
      <c r="Q44" s="2"/>
      <c r="R44" s="2"/>
      <c r="S44" s="2"/>
      <c r="T44" s="2"/>
    </row>
    <row r="45" spans="1:20" hidden="1">
      <c r="A45" s="205"/>
      <c r="B45" s="170" t="s">
        <v>368</v>
      </c>
      <c r="C45" s="170"/>
      <c r="D45" s="170"/>
      <c r="E45" s="206">
        <f>V13</f>
        <v>0</v>
      </c>
      <c r="F45" s="204"/>
      <c r="I45" s="2"/>
      <c r="J45" s="55"/>
      <c r="K45" s="55"/>
      <c r="L45" s="2"/>
      <c r="M45" s="2"/>
      <c r="N45" s="2"/>
      <c r="O45" s="2"/>
      <c r="P45" s="2"/>
      <c r="Q45" s="2"/>
      <c r="R45" s="2"/>
      <c r="S45" s="2"/>
      <c r="T45" s="2"/>
    </row>
    <row r="46" spans="1:20" ht="45" hidden="1">
      <c r="A46" s="207"/>
      <c r="B46" s="208" t="s">
        <v>369</v>
      </c>
      <c r="C46" s="208"/>
      <c r="D46" s="208"/>
      <c r="E46" s="209">
        <f>ROUND(IF(E35&lt;&gt;0,E35,F35),0)</f>
        <v>0</v>
      </c>
      <c r="F46" s="210"/>
      <c r="I46" s="2"/>
      <c r="J46" s="55"/>
      <c r="K46" s="55"/>
      <c r="L46" s="2"/>
      <c r="M46" s="2"/>
      <c r="N46" s="2"/>
      <c r="O46" s="2"/>
      <c r="P46" s="2"/>
      <c r="Q46" s="2"/>
      <c r="R46" s="2"/>
      <c r="S46" s="2"/>
      <c r="T46" s="2"/>
    </row>
    <row r="47" spans="1:20" s="63" customFormat="1">
      <c r="A47" s="68"/>
      <c r="B47" s="69"/>
      <c r="C47" s="69"/>
      <c r="D47" s="69"/>
      <c r="E47" s="70"/>
      <c r="F47" s="71"/>
      <c r="J47" s="66"/>
      <c r="K47" s="66"/>
    </row>
    <row r="48" spans="1:20" s="63" customFormat="1">
      <c r="A48" s="199" t="s">
        <v>370</v>
      </c>
      <c r="B48" s="200"/>
      <c r="C48" s="200"/>
      <c r="D48" s="200"/>
      <c r="E48" s="201"/>
      <c r="F48" s="202"/>
      <c r="J48" s="66"/>
      <c r="K48" s="66"/>
    </row>
    <row r="49" spans="1:20" ht="30">
      <c r="A49" s="205"/>
      <c r="B49" s="170"/>
      <c r="C49" s="170"/>
      <c r="D49" s="170"/>
      <c r="E49" s="211" t="s">
        <v>283</v>
      </c>
      <c r="F49" s="212" t="s">
        <v>284</v>
      </c>
      <c r="I49" s="2"/>
      <c r="J49" s="36"/>
      <c r="K49" s="2"/>
      <c r="L49" s="2"/>
      <c r="M49" s="2"/>
      <c r="N49" s="2"/>
      <c r="O49" s="2"/>
      <c r="P49" s="3"/>
      <c r="Q49" s="55"/>
      <c r="R49" s="55"/>
      <c r="S49" s="2"/>
      <c r="T49" s="2"/>
    </row>
    <row r="50" spans="1:20" ht="15" customHeight="1">
      <c r="A50" s="205"/>
      <c r="B50" s="170" t="s">
        <v>279</v>
      </c>
      <c r="C50" s="170"/>
      <c r="D50" s="170"/>
      <c r="E50" s="299">
        <f>J13</f>
        <v>0</v>
      </c>
      <c r="F50" s="300">
        <f>O13</f>
        <v>0</v>
      </c>
      <c r="H50" s="320" t="s">
        <v>701</v>
      </c>
      <c r="I50" s="321"/>
      <c r="J50" s="321"/>
      <c r="K50" s="322"/>
      <c r="M50" s="32"/>
      <c r="N50" s="2"/>
      <c r="O50" s="32"/>
      <c r="P50" s="32"/>
      <c r="Q50" s="32"/>
      <c r="R50" s="33"/>
      <c r="S50" s="2"/>
      <c r="T50" s="2"/>
    </row>
    <row r="51" spans="1:20">
      <c r="A51" s="205"/>
      <c r="B51" s="170" t="s">
        <v>280</v>
      </c>
      <c r="C51" s="170"/>
      <c r="D51" s="170"/>
      <c r="E51" s="299">
        <f>L13</f>
        <v>0</v>
      </c>
      <c r="F51" s="300">
        <f>Q13</f>
        <v>0</v>
      </c>
      <c r="H51" s="323"/>
      <c r="I51" s="324"/>
      <c r="J51" s="324"/>
      <c r="K51" s="325"/>
      <c r="M51" s="2"/>
      <c r="N51" s="2"/>
      <c r="O51" s="2"/>
      <c r="P51" s="2"/>
      <c r="Q51" s="32"/>
      <c r="R51" s="33"/>
      <c r="S51" s="2"/>
      <c r="T51" s="2"/>
    </row>
    <row r="52" spans="1:20" ht="30">
      <c r="A52" s="205"/>
      <c r="B52" s="170" t="s">
        <v>779</v>
      </c>
      <c r="C52" s="170"/>
      <c r="D52" s="170"/>
      <c r="E52" s="299">
        <f>K13</f>
        <v>0</v>
      </c>
      <c r="F52" s="300">
        <f>P13</f>
        <v>0</v>
      </c>
      <c r="H52" s="323"/>
      <c r="I52" s="324"/>
      <c r="J52" s="324"/>
      <c r="K52" s="325"/>
      <c r="M52" s="32"/>
      <c r="N52" s="2"/>
      <c r="O52" s="32"/>
      <c r="P52" s="32"/>
      <c r="Q52" s="32"/>
      <c r="R52" s="33"/>
      <c r="S52" s="2"/>
      <c r="T52" s="2"/>
    </row>
    <row r="53" spans="1:20" ht="30">
      <c r="A53" s="205"/>
      <c r="B53" s="170" t="s">
        <v>281</v>
      </c>
      <c r="C53" s="170"/>
      <c r="D53" s="170"/>
      <c r="E53" s="299">
        <f>M13</f>
        <v>0</v>
      </c>
      <c r="F53" s="300">
        <f>R13</f>
        <v>0</v>
      </c>
      <c r="H53" s="326"/>
      <c r="I53" s="327"/>
      <c r="J53" s="327"/>
      <c r="K53" s="328"/>
      <c r="M53" s="32"/>
      <c r="N53" s="2"/>
      <c r="O53" s="32"/>
      <c r="P53" s="32"/>
      <c r="Q53" s="32"/>
      <c r="R53" s="33"/>
      <c r="S53" s="2"/>
      <c r="T53" s="2"/>
    </row>
    <row r="54" spans="1:20">
      <c r="A54" s="213"/>
      <c r="B54" s="170" t="s">
        <v>323</v>
      </c>
      <c r="C54" s="170"/>
      <c r="D54" s="170"/>
      <c r="E54" s="206">
        <f>Info!C22</f>
        <v>0</v>
      </c>
      <c r="F54" s="214"/>
      <c r="I54" s="2"/>
      <c r="J54" s="2"/>
      <c r="K54" s="2"/>
      <c r="L54" s="2"/>
      <c r="M54" s="2"/>
      <c r="N54" s="2"/>
      <c r="O54" s="2"/>
      <c r="P54" s="2"/>
      <c r="Q54" s="32"/>
      <c r="R54" s="33"/>
      <c r="S54" s="2"/>
      <c r="T54" s="2"/>
    </row>
    <row r="55" spans="1:20" ht="15.75" thickBot="1">
      <c r="A55" s="213"/>
      <c r="B55" s="171" t="s">
        <v>282</v>
      </c>
      <c r="C55" s="171"/>
      <c r="D55" s="171"/>
      <c r="E55" s="215">
        <f>SUM(E50:E54)</f>
        <v>0</v>
      </c>
      <c r="F55" s="216">
        <f>SUM(F50:F54)</f>
        <v>0</v>
      </c>
      <c r="G55" s="67"/>
      <c r="I55" s="2"/>
      <c r="J55" s="32"/>
      <c r="K55" s="32"/>
      <c r="L55" s="32"/>
      <c r="M55" s="32"/>
      <c r="N55" s="2"/>
      <c r="O55" s="32"/>
      <c r="P55" s="32"/>
      <c r="Q55" s="32"/>
      <c r="R55" s="33"/>
      <c r="S55" s="2"/>
      <c r="T55" s="2"/>
    </row>
    <row r="56" spans="1:20" ht="15.75" thickTop="1">
      <c r="A56" s="213"/>
      <c r="B56" s="170"/>
      <c r="C56" s="170"/>
      <c r="D56" s="170"/>
      <c r="E56" s="217"/>
      <c r="F56" s="204"/>
      <c r="G56" s="67"/>
      <c r="I56" s="2"/>
      <c r="J56" s="2"/>
      <c r="K56" s="2"/>
      <c r="L56" s="2"/>
      <c r="M56" s="2"/>
      <c r="N56" s="2"/>
      <c r="O56" s="2"/>
      <c r="P56" s="2"/>
      <c r="Q56" s="2"/>
      <c r="R56" s="2"/>
      <c r="S56" s="2"/>
      <c r="T56" s="2"/>
    </row>
    <row r="57" spans="1:20" ht="60">
      <c r="A57" s="218"/>
      <c r="B57" s="208" t="s">
        <v>780</v>
      </c>
      <c r="C57" s="208"/>
      <c r="D57" s="208"/>
      <c r="E57" s="219"/>
      <c r="F57" s="210"/>
      <c r="I57" s="2"/>
      <c r="J57" s="2"/>
      <c r="K57" s="2"/>
      <c r="L57" s="2"/>
      <c r="M57" s="2"/>
      <c r="N57" s="2"/>
      <c r="O57" s="2"/>
      <c r="P57" s="2"/>
      <c r="Q57" s="2"/>
      <c r="R57" s="2"/>
      <c r="S57" s="2"/>
      <c r="T57" s="2"/>
    </row>
    <row r="58" spans="1:20" s="63" customFormat="1"/>
    <row r="59" spans="1:20">
      <c r="A59" s="223"/>
      <c r="B59" s="224" t="s">
        <v>285</v>
      </c>
      <c r="C59" s="224"/>
      <c r="D59" s="224"/>
      <c r="E59" s="224"/>
      <c r="F59" s="22"/>
      <c r="G59" s="72"/>
    </row>
    <row r="60" spans="1:20">
      <c r="A60" s="221"/>
      <c r="B60" s="188"/>
      <c r="C60" s="188"/>
      <c r="D60" s="188"/>
      <c r="E60" s="188"/>
      <c r="F60" s="22"/>
      <c r="G60" s="72"/>
    </row>
    <row r="61" spans="1:20">
      <c r="A61" s="221"/>
      <c r="B61" s="225" t="s">
        <v>286</v>
      </c>
      <c r="C61" s="225"/>
      <c r="D61" s="225"/>
      <c r="E61" s="188"/>
      <c r="F61" s="22"/>
      <c r="G61" s="72"/>
    </row>
    <row r="62" spans="1:20">
      <c r="A62" s="221"/>
      <c r="B62" s="226">
        <v>2019</v>
      </c>
      <c r="C62" s="226"/>
      <c r="D62" s="226"/>
      <c r="E62" s="292">
        <f>(VLOOKUP($A$13,'Amortization Schedule'!$A:$R,4,FALSE)-VLOOKUP($A$13,'Amortization Schedule'!$A:$R,12,FALSE))</f>
        <v>0</v>
      </c>
      <c r="F62" s="22"/>
      <c r="G62" s="72"/>
    </row>
    <row r="63" spans="1:20">
      <c r="A63" s="221"/>
      <c r="B63" s="226">
        <f>B62+1</f>
        <v>2020</v>
      </c>
      <c r="C63" s="226"/>
      <c r="D63" s="226"/>
      <c r="E63" s="197">
        <f>(VLOOKUP($A$13,'Amortization Schedule'!$A:$R,5,FALSE)-VLOOKUP($A$13,'Amortization Schedule'!$A:$R,13,FALSE))</f>
        <v>0</v>
      </c>
      <c r="F63" s="22"/>
      <c r="G63" s="284"/>
    </row>
    <row r="64" spans="1:20">
      <c r="A64" s="221"/>
      <c r="B64" s="226">
        <f>B63+1</f>
        <v>2021</v>
      </c>
      <c r="C64" s="226"/>
      <c r="D64" s="226"/>
      <c r="E64" s="197">
        <f>(VLOOKUP($A$13,'Amortization Schedule'!$A:$R,6,FALSE)-VLOOKUP($A$13,'Amortization Schedule'!$A:$R,14,FALSE))</f>
        <v>0</v>
      </c>
      <c r="F64" s="22"/>
      <c r="G64" s="72"/>
    </row>
    <row r="65" spans="1:10" ht="12" customHeight="1">
      <c r="A65" s="221"/>
      <c r="B65" s="226">
        <f>B64+1</f>
        <v>2022</v>
      </c>
      <c r="C65" s="226"/>
      <c r="D65" s="226"/>
      <c r="E65" s="197">
        <f>(VLOOKUP($A$13,'Amortization Schedule'!$A:$R,7,FALSE)-VLOOKUP($A$13,'Amortization Schedule'!$A:$R,15,FALSE))</f>
        <v>0</v>
      </c>
      <c r="F65" s="22"/>
      <c r="G65" s="72"/>
    </row>
    <row r="66" spans="1:10" ht="12" customHeight="1">
      <c r="A66" s="221"/>
      <c r="B66" s="226">
        <f>B65+1</f>
        <v>2023</v>
      </c>
      <c r="C66" s="226"/>
      <c r="D66" s="226"/>
      <c r="E66" s="197">
        <f>(VLOOKUP($A$13,'Amortization Schedule'!$A:$R,8,FALSE)-VLOOKUP($A$13,'Amortization Schedule'!$A:$R,16,FALSE))</f>
        <v>0</v>
      </c>
      <c r="F66" s="22"/>
      <c r="G66" s="72"/>
    </row>
    <row r="67" spans="1:10">
      <c r="A67" s="221"/>
      <c r="B67" s="188" t="s">
        <v>287</v>
      </c>
      <c r="C67" s="188"/>
      <c r="D67" s="188"/>
      <c r="E67" s="197">
        <v>0</v>
      </c>
      <c r="F67" s="22"/>
      <c r="G67" s="72"/>
    </row>
    <row r="68" spans="1:10" ht="15.75" thickBot="1">
      <c r="A68" s="221"/>
      <c r="B68" s="188"/>
      <c r="C68" s="188"/>
      <c r="D68" s="188"/>
      <c r="E68" s="293">
        <f>SUM(E62:E67)</f>
        <v>0</v>
      </c>
      <c r="F68" s="22"/>
      <c r="G68" s="72"/>
      <c r="J68" s="2"/>
    </row>
    <row r="69" spans="1:10" ht="15.75" thickTop="1">
      <c r="A69" s="222"/>
      <c r="B69" s="193"/>
      <c r="C69" s="193"/>
      <c r="D69" s="193"/>
      <c r="E69" s="193"/>
      <c r="F69" s="22"/>
      <c r="G69" s="72"/>
    </row>
    <row r="70" spans="1:10">
      <c r="A70" s="2"/>
      <c r="B70" s="2"/>
      <c r="C70" s="2"/>
      <c r="D70" s="2"/>
      <c r="E70" s="2"/>
      <c r="F70" s="2"/>
      <c r="G70" s="2"/>
    </row>
    <row r="71" spans="1:10" ht="30">
      <c r="A71" s="228" t="s">
        <v>781</v>
      </c>
      <c r="B71" s="229"/>
      <c r="C71" s="229"/>
      <c r="D71" s="229"/>
      <c r="E71" s="230" t="s">
        <v>719</v>
      </c>
      <c r="F71" s="230" t="s">
        <v>718</v>
      </c>
      <c r="G71" s="231" t="s">
        <v>720</v>
      </c>
      <c r="H71" s="72"/>
    </row>
    <row r="72" spans="1:10">
      <c r="A72" s="232"/>
      <c r="B72" s="233" t="s">
        <v>320</v>
      </c>
      <c r="C72" s="225"/>
      <c r="D72" s="225"/>
      <c r="E72" s="198">
        <v>39112559843</v>
      </c>
      <c r="F72" s="234">
        <f>H15</f>
        <v>32786624459</v>
      </c>
      <c r="G72" s="220">
        <v>27769260011</v>
      </c>
      <c r="H72" s="72"/>
    </row>
    <row r="73" spans="1:10">
      <c r="A73" s="232"/>
      <c r="B73" s="225"/>
      <c r="C73" s="225"/>
      <c r="D73" s="225"/>
      <c r="E73" s="235"/>
      <c r="F73" s="235"/>
      <c r="G73" s="236"/>
      <c r="H73" s="72"/>
    </row>
    <row r="74" spans="1:10">
      <c r="A74" s="221"/>
      <c r="B74" s="225" t="s">
        <v>321</v>
      </c>
      <c r="C74" s="225"/>
      <c r="D74" s="225"/>
      <c r="E74" s="237">
        <f>C13*E72</f>
        <v>0</v>
      </c>
      <c r="F74" s="237">
        <f>H13</f>
        <v>0</v>
      </c>
      <c r="G74" s="238">
        <f>C13*G72</f>
        <v>0</v>
      </c>
      <c r="H74" s="72"/>
    </row>
    <row r="75" spans="1:10">
      <c r="A75" s="222"/>
      <c r="B75" s="193"/>
      <c r="C75" s="193"/>
      <c r="D75" s="193"/>
      <c r="E75" s="193"/>
      <c r="F75" s="193"/>
      <c r="G75" s="227"/>
      <c r="H75" s="72"/>
    </row>
    <row r="76" spans="1:10" s="72" customFormat="1">
      <c r="A76" s="22"/>
      <c r="B76" s="22"/>
      <c r="C76" s="22"/>
      <c r="D76" s="22"/>
      <c r="E76" s="22"/>
      <c r="F76" s="22"/>
      <c r="G76" s="22"/>
    </row>
    <row r="77" spans="1:10" s="60" customFormat="1" ht="60">
      <c r="A77" s="228" t="s">
        <v>781</v>
      </c>
      <c r="B77" s="229"/>
      <c r="C77" s="229"/>
      <c r="D77" s="229"/>
      <c r="E77" s="230" t="s">
        <v>716</v>
      </c>
      <c r="F77" s="230" t="s">
        <v>721</v>
      </c>
      <c r="G77" s="231" t="s">
        <v>717</v>
      </c>
      <c r="H77" s="72"/>
    </row>
    <row r="78" spans="1:10" s="60" customFormat="1">
      <c r="A78" s="232"/>
      <c r="B78" s="233" t="s">
        <v>320</v>
      </c>
      <c r="C78" s="225"/>
      <c r="D78" s="225"/>
      <c r="E78" s="198">
        <v>26783652672</v>
      </c>
      <c r="F78" s="234">
        <f>H15</f>
        <v>32786624459</v>
      </c>
      <c r="G78" s="220">
        <v>40765341393</v>
      </c>
      <c r="H78" s="72"/>
    </row>
    <row r="79" spans="1:10" s="60" customFormat="1">
      <c r="A79" s="232"/>
      <c r="B79" s="225"/>
      <c r="C79" s="225"/>
      <c r="D79" s="225"/>
      <c r="E79" s="235"/>
      <c r="F79" s="235"/>
      <c r="G79" s="236"/>
      <c r="H79" s="72"/>
    </row>
    <row r="80" spans="1:10" s="60" customFormat="1">
      <c r="A80" s="221"/>
      <c r="B80" s="225" t="s">
        <v>321</v>
      </c>
      <c r="C80" s="225"/>
      <c r="D80" s="225"/>
      <c r="E80" s="237">
        <f>$C$13*E78</f>
        <v>0</v>
      </c>
      <c r="F80" s="237">
        <f t="shared" ref="F80:G80" si="0">$C$13*F78</f>
        <v>0</v>
      </c>
      <c r="G80" s="238">
        <f t="shared" si="0"/>
        <v>0</v>
      </c>
      <c r="H80" s="72"/>
    </row>
    <row r="81" spans="1:10" s="60" customFormat="1">
      <c r="A81" s="222"/>
      <c r="B81" s="193"/>
      <c r="C81" s="193"/>
      <c r="D81" s="193"/>
      <c r="E81" s="193"/>
      <c r="F81" s="193"/>
      <c r="G81" s="227"/>
      <c r="H81" s="72"/>
    </row>
    <row r="84" spans="1:10" hidden="1">
      <c r="A84" s="329" t="s">
        <v>290</v>
      </c>
      <c r="B84" s="330"/>
      <c r="C84" s="52"/>
      <c r="D84" s="52"/>
      <c r="E84" s="52"/>
      <c r="F84" s="23"/>
      <c r="G84" s="23"/>
      <c r="H84" s="24"/>
      <c r="I84" s="24"/>
      <c r="J84" s="25"/>
    </row>
    <row r="85" spans="1:10" ht="57.75" hidden="1" customHeight="1">
      <c r="A85" s="26" t="s">
        <v>291</v>
      </c>
      <c r="B85" s="331" t="s">
        <v>292</v>
      </c>
      <c r="C85" s="331"/>
      <c r="D85" s="331"/>
      <c r="E85" s="331"/>
      <c r="F85" s="331"/>
      <c r="G85" s="331"/>
      <c r="H85" s="331"/>
      <c r="I85" s="331"/>
      <c r="J85" s="331"/>
    </row>
    <row r="86" spans="1:10" hidden="1">
      <c r="A86" s="27"/>
      <c r="B86" s="28"/>
      <c r="C86" s="28"/>
      <c r="D86" s="28"/>
      <c r="E86" s="28"/>
      <c r="F86" s="29"/>
      <c r="G86" s="29"/>
      <c r="H86" s="29"/>
      <c r="I86" s="29"/>
      <c r="J86" s="29"/>
    </row>
    <row r="87" spans="1:10" ht="58.5" hidden="1" customHeight="1">
      <c r="A87" s="26" t="s">
        <v>293</v>
      </c>
      <c r="B87" s="331" t="s">
        <v>294</v>
      </c>
      <c r="C87" s="331"/>
      <c r="D87" s="331"/>
      <c r="E87" s="331"/>
      <c r="F87" s="331"/>
      <c r="G87" s="331"/>
      <c r="H87" s="331"/>
      <c r="I87" s="331"/>
      <c r="J87" s="331"/>
    </row>
    <row r="88" spans="1:10" hidden="1">
      <c r="A88" s="27"/>
      <c r="B88" s="28"/>
      <c r="C88" s="28"/>
      <c r="D88" s="28"/>
      <c r="E88" s="28"/>
      <c r="F88" s="29"/>
      <c r="G88" s="29"/>
      <c r="H88" s="29"/>
      <c r="I88" s="29"/>
      <c r="J88" s="29"/>
    </row>
    <row r="89" spans="1:10" ht="28.5" hidden="1" customHeight="1">
      <c r="A89" s="26" t="s">
        <v>295</v>
      </c>
      <c r="B89" s="318" t="s">
        <v>296</v>
      </c>
      <c r="C89" s="318"/>
      <c r="D89" s="318"/>
      <c r="E89" s="318"/>
      <c r="F89" s="318"/>
      <c r="G89" s="318"/>
      <c r="H89" s="318"/>
      <c r="I89" s="318"/>
      <c r="J89" s="318"/>
    </row>
    <row r="90" spans="1:10" hidden="1">
      <c r="A90" s="27"/>
      <c r="B90" s="28"/>
      <c r="C90" s="28"/>
      <c r="D90" s="28"/>
      <c r="E90" s="28"/>
      <c r="F90" s="29"/>
      <c r="G90" s="29"/>
      <c r="H90" s="29"/>
      <c r="I90" s="29"/>
      <c r="J90" s="29"/>
    </row>
    <row r="91" spans="1:10" ht="51.75" hidden="1" customHeight="1">
      <c r="A91" s="26" t="s">
        <v>297</v>
      </c>
      <c r="B91" s="331" t="s">
        <v>298</v>
      </c>
      <c r="C91" s="331"/>
      <c r="D91" s="331"/>
      <c r="E91" s="331"/>
      <c r="F91" s="331"/>
      <c r="G91" s="331"/>
      <c r="H91" s="331"/>
      <c r="I91" s="331"/>
      <c r="J91" s="331"/>
    </row>
    <row r="92" spans="1:10" hidden="1">
      <c r="A92" s="27"/>
      <c r="B92" s="51"/>
      <c r="C92" s="51"/>
      <c r="D92" s="51"/>
      <c r="E92" s="51"/>
      <c r="F92" s="51"/>
      <c r="G92" s="51"/>
      <c r="H92" s="51"/>
      <c r="I92" s="51"/>
      <c r="J92" s="51"/>
    </row>
    <row r="93" spans="1:10" ht="15" hidden="1" customHeight="1">
      <c r="A93" s="26" t="s">
        <v>299</v>
      </c>
      <c r="B93" s="318" t="s">
        <v>300</v>
      </c>
      <c r="C93" s="318"/>
      <c r="D93" s="318"/>
      <c r="E93" s="318"/>
      <c r="F93" s="318"/>
      <c r="G93" s="318"/>
      <c r="H93" s="318"/>
      <c r="I93" s="318"/>
      <c r="J93" s="318"/>
    </row>
    <row r="94" spans="1:10" hidden="1">
      <c r="A94" s="27"/>
      <c r="B94" s="29"/>
      <c r="C94" s="29"/>
      <c r="D94" s="29"/>
      <c r="E94" s="29"/>
      <c r="F94" s="51"/>
      <c r="G94" s="51"/>
      <c r="H94" s="51"/>
      <c r="I94" s="51"/>
      <c r="J94" s="51"/>
    </row>
    <row r="95" spans="1:10" ht="47.25" hidden="1" customHeight="1">
      <c r="A95" s="26" t="s">
        <v>301</v>
      </c>
      <c r="B95" s="331" t="s">
        <v>302</v>
      </c>
      <c r="C95" s="331"/>
      <c r="D95" s="331"/>
      <c r="E95" s="331"/>
      <c r="F95" s="331"/>
      <c r="G95" s="331"/>
      <c r="H95" s="331"/>
      <c r="I95" s="331"/>
      <c r="J95" s="331"/>
    </row>
    <row r="96" spans="1:10" hidden="1">
      <c r="A96" s="27"/>
      <c r="B96" s="51"/>
      <c r="C96" s="51"/>
      <c r="D96" s="51"/>
      <c r="E96" s="51"/>
      <c r="F96" s="51"/>
      <c r="G96" s="51"/>
      <c r="H96" s="51"/>
      <c r="I96" s="51"/>
      <c r="J96" s="51"/>
    </row>
    <row r="97" spans="1:10" ht="71.25" hidden="1" customHeight="1">
      <c r="A97" s="30" t="s">
        <v>303</v>
      </c>
      <c r="B97" s="331" t="s">
        <v>304</v>
      </c>
      <c r="C97" s="331"/>
      <c r="D97" s="331"/>
      <c r="E97" s="331"/>
      <c r="F97" s="331"/>
      <c r="G97" s="331"/>
      <c r="H97" s="331"/>
      <c r="I97" s="331"/>
      <c r="J97" s="331"/>
    </row>
    <row r="98" spans="1:10" ht="12" hidden="1" customHeight="1">
      <c r="A98" s="27"/>
      <c r="B98" s="51"/>
      <c r="C98" s="51"/>
      <c r="D98" s="51"/>
      <c r="E98" s="51"/>
      <c r="F98" s="51"/>
      <c r="G98" s="51"/>
      <c r="H98" s="51"/>
      <c r="I98" s="51"/>
      <c r="J98" s="51"/>
    </row>
    <row r="99" spans="1:10" ht="85.5" hidden="1" customHeight="1">
      <c r="A99" s="26" t="s">
        <v>305</v>
      </c>
      <c r="B99" s="331" t="s">
        <v>306</v>
      </c>
      <c r="C99" s="331"/>
      <c r="D99" s="331"/>
      <c r="E99" s="331"/>
      <c r="F99" s="331"/>
      <c r="G99" s="331"/>
      <c r="H99" s="331"/>
      <c r="I99" s="331"/>
      <c r="J99" s="331"/>
    </row>
    <row r="100" spans="1:10" ht="12" hidden="1" customHeight="1">
      <c r="A100" s="27"/>
      <c r="B100" s="51"/>
      <c r="C100" s="51"/>
      <c r="D100" s="51"/>
      <c r="E100" s="51"/>
      <c r="F100" s="51"/>
      <c r="G100" s="51"/>
      <c r="H100" s="51"/>
      <c r="I100" s="51"/>
      <c r="J100" s="51"/>
    </row>
    <row r="101" spans="1:10" ht="12" hidden="1" customHeight="1">
      <c r="A101" s="31" t="s">
        <v>307</v>
      </c>
      <c r="B101" s="318" t="s">
        <v>308</v>
      </c>
      <c r="C101" s="318"/>
      <c r="D101" s="318"/>
      <c r="E101" s="318"/>
      <c r="F101" s="318"/>
      <c r="G101" s="318"/>
      <c r="H101" s="318"/>
      <c r="I101" s="318"/>
      <c r="J101" s="318"/>
    </row>
    <row r="102" spans="1:10" hidden="1">
      <c r="A102" s="27"/>
      <c r="B102" s="51"/>
      <c r="C102" s="51"/>
      <c r="D102" s="51"/>
      <c r="E102" s="51"/>
      <c r="F102" s="51"/>
      <c r="G102" s="51"/>
      <c r="H102" s="51"/>
      <c r="I102" s="51"/>
      <c r="J102" s="51"/>
    </row>
    <row r="103" spans="1:10" ht="27.75" hidden="1" customHeight="1">
      <c r="A103" s="31" t="s">
        <v>309</v>
      </c>
      <c r="B103" s="318" t="s">
        <v>310</v>
      </c>
      <c r="C103" s="318"/>
      <c r="D103" s="318"/>
      <c r="E103" s="318"/>
      <c r="F103" s="318"/>
      <c r="G103" s="318"/>
      <c r="H103" s="318"/>
      <c r="I103" s="318"/>
      <c r="J103" s="318"/>
    </row>
    <row r="104" spans="1:10" ht="12" hidden="1" customHeight="1">
      <c r="A104" s="31"/>
      <c r="B104" s="49"/>
      <c r="C104" s="49"/>
      <c r="D104" s="49"/>
      <c r="E104" s="49"/>
      <c r="F104" s="50"/>
      <c r="G104" s="50"/>
      <c r="H104" s="50"/>
      <c r="I104" s="50"/>
      <c r="J104" s="50"/>
    </row>
    <row r="105" spans="1:10" ht="45" hidden="1" customHeight="1">
      <c r="A105" s="31" t="s">
        <v>311</v>
      </c>
      <c r="B105" s="318" t="s">
        <v>312</v>
      </c>
      <c r="C105" s="318"/>
      <c r="D105" s="318"/>
      <c r="E105" s="318"/>
      <c r="F105" s="318"/>
      <c r="G105" s="318"/>
      <c r="H105" s="318"/>
      <c r="I105" s="318"/>
      <c r="J105" s="318"/>
    </row>
  </sheetData>
  <mergeCells count="14">
    <mergeCell ref="B103:J103"/>
    <mergeCell ref="B105:J105"/>
    <mergeCell ref="B91:J91"/>
    <mergeCell ref="B93:J93"/>
    <mergeCell ref="B95:J95"/>
    <mergeCell ref="B97:J97"/>
    <mergeCell ref="B99:J99"/>
    <mergeCell ref="B101:J101"/>
    <mergeCell ref="B89:J89"/>
    <mergeCell ref="J42:K42"/>
    <mergeCell ref="H50:K53"/>
    <mergeCell ref="A84:B84"/>
    <mergeCell ref="B85:J85"/>
    <mergeCell ref="B87:J87"/>
  </mergeCells>
  <conditionalFormatting sqref="A23:F39">
    <cfRule type="expression" dxfId="6" priority="5">
      <formula>MOD(ROW(),2)=0</formula>
    </cfRule>
  </conditionalFormatting>
  <conditionalFormatting sqref="A42:F46">
    <cfRule type="expression" dxfId="5" priority="4">
      <formula>MOD(ROW(),2)=0</formula>
    </cfRule>
  </conditionalFormatting>
  <conditionalFormatting sqref="A48:F57">
    <cfRule type="expression" dxfId="4" priority="3">
      <formula>MOD(ROW(),2)=0</formula>
    </cfRule>
  </conditionalFormatting>
  <conditionalFormatting sqref="A59:E69">
    <cfRule type="expression" dxfId="3" priority="2">
      <formula>MOD(ROW(),2)=0</formula>
    </cfRule>
  </conditionalFormatting>
  <conditionalFormatting sqref="A71:G75 A77:G81">
    <cfRule type="expression" dxfId="2" priority="1">
      <formula>MOD(ROW(),2)=0</formula>
    </cfRule>
  </conditionalFormatting>
  <pageMargins left="0.7" right="0.7" top="0.75" bottom="0.75" header="0.3" footer="0.3"/>
  <pageSetup scale="28" fitToHeight="8"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620"/>
  <sheetViews>
    <sheetView zoomScale="88" zoomScaleNormal="88" zoomScaleSheetLayoutView="115" workbookViewId="0">
      <pane xSplit="2" ySplit="5" topLeftCell="C316" activePane="bottomRight" state="frozen"/>
      <selection activeCell="A6" sqref="A6"/>
      <selection pane="topRight" activeCell="C6" sqref="C6"/>
      <selection pane="bottomLeft" activeCell="A12" sqref="A12"/>
      <selection pane="bottomRight" activeCell="C6" sqref="C6"/>
    </sheetView>
  </sheetViews>
  <sheetFormatPr defaultColWidth="9.140625" defaultRowHeight="15.75"/>
  <cols>
    <col min="1" max="1" width="14.28515625" style="109" customWidth="1"/>
    <col min="2" max="2" width="60.140625" style="107" customWidth="1"/>
    <col min="3" max="3" width="17.5703125" style="107" customWidth="1"/>
    <col min="4" max="4" width="17.28515625" style="80" customWidth="1"/>
    <col min="5" max="5" width="15" style="107" customWidth="1"/>
    <col min="6" max="6" width="14.7109375" style="80" customWidth="1"/>
    <col min="7" max="7" width="10" style="80" customWidth="1"/>
    <col min="8" max="8" width="17.5703125" style="80" customWidth="1"/>
    <col min="9" max="9" width="17" style="80" customWidth="1"/>
    <col min="10" max="10" width="2.85546875" style="80" customWidth="1"/>
    <col min="11" max="13" width="17" style="80" customWidth="1"/>
    <col min="14" max="14" width="19.140625" style="80" customWidth="1"/>
    <col min="15" max="15" width="17" style="80" customWidth="1"/>
    <col min="16" max="16" width="3.140625" style="80" customWidth="1"/>
    <col min="17" max="17" width="20" style="80" customWidth="1"/>
    <col min="18" max="18" width="22.85546875" style="80" customWidth="1"/>
    <col min="19" max="19" width="15.28515625" style="80" customWidth="1"/>
    <col min="20" max="27" width="16.42578125" style="80" customWidth="1"/>
    <col min="28" max="28" width="12.42578125" style="80" customWidth="1"/>
    <col min="29" max="29" width="12.7109375" style="80" bestFit="1" customWidth="1"/>
    <col min="30" max="16384" width="9.140625" style="80"/>
  </cols>
  <sheetData>
    <row r="1" spans="1:35" ht="18" customHeight="1">
      <c r="A1" s="333" t="s">
        <v>772</v>
      </c>
      <c r="B1" s="333"/>
      <c r="C1" s="79"/>
      <c r="D1" s="79"/>
      <c r="E1" s="80"/>
      <c r="H1" s="81"/>
      <c r="R1" s="79"/>
      <c r="S1" s="79"/>
    </row>
    <row r="2" spans="1:35" ht="22.5" customHeight="1">
      <c r="A2" s="333"/>
      <c r="B2" s="333"/>
      <c r="C2" s="83"/>
      <c r="D2" s="83"/>
      <c r="E2" s="80"/>
      <c r="F2" s="83"/>
      <c r="G2" s="83"/>
      <c r="H2" s="83"/>
      <c r="I2" s="83"/>
      <c r="J2" s="83"/>
      <c r="K2" s="83"/>
      <c r="L2" s="83"/>
      <c r="M2" s="83"/>
      <c r="N2" s="83"/>
      <c r="O2" s="83"/>
      <c r="P2" s="83"/>
      <c r="Q2" s="83"/>
      <c r="R2" s="83"/>
      <c r="S2" s="83"/>
      <c r="T2" s="83"/>
      <c r="U2" s="83"/>
      <c r="V2" s="83"/>
      <c r="W2" s="83"/>
      <c r="X2" s="83"/>
      <c r="Y2" s="83"/>
      <c r="Z2" s="83"/>
      <c r="AA2" s="83"/>
    </row>
    <row r="3" spans="1:35" ht="21.75" customHeight="1">
      <c r="A3" s="84"/>
      <c r="B3" s="85"/>
      <c r="C3" s="85"/>
      <c r="D3" s="86"/>
      <c r="E3" s="80"/>
      <c r="F3" s="332" t="s">
        <v>283</v>
      </c>
      <c r="G3" s="332"/>
      <c r="H3" s="332"/>
      <c r="I3" s="332"/>
      <c r="J3" s="87"/>
      <c r="K3" s="332" t="s">
        <v>284</v>
      </c>
      <c r="L3" s="332"/>
      <c r="M3" s="332"/>
      <c r="N3" s="332"/>
      <c r="O3" s="332"/>
      <c r="P3" s="87"/>
      <c r="Q3" s="332" t="s">
        <v>375</v>
      </c>
      <c r="R3" s="332"/>
      <c r="S3" s="332"/>
      <c r="T3" s="88"/>
      <c r="U3" s="89"/>
      <c r="V3" s="88"/>
      <c r="W3" s="88"/>
      <c r="X3" s="88"/>
      <c r="Y3" s="88"/>
      <c r="Z3" s="88"/>
      <c r="AA3" s="88"/>
    </row>
    <row r="4" spans="1:35" ht="165" customHeight="1">
      <c r="A4" s="90" t="s">
        <v>376</v>
      </c>
      <c r="B4" s="91" t="s">
        <v>377</v>
      </c>
      <c r="C4" s="93" t="s">
        <v>723</v>
      </c>
      <c r="D4" s="92" t="s">
        <v>722</v>
      </c>
      <c r="E4" s="93" t="s">
        <v>378</v>
      </c>
      <c r="F4" s="93" t="s">
        <v>379</v>
      </c>
      <c r="G4" s="93" t="s">
        <v>380</v>
      </c>
      <c r="H4" s="93" t="s">
        <v>381</v>
      </c>
      <c r="I4" s="93" t="s">
        <v>382</v>
      </c>
      <c r="J4" s="93"/>
      <c r="K4" s="93" t="s">
        <v>378</v>
      </c>
      <c r="L4" s="93" t="s">
        <v>379</v>
      </c>
      <c r="M4" s="93" t="s">
        <v>380</v>
      </c>
      <c r="N4" s="93" t="s">
        <v>381</v>
      </c>
      <c r="O4" s="93" t="s">
        <v>383</v>
      </c>
      <c r="P4" s="93"/>
      <c r="Q4" s="93" t="s">
        <v>384</v>
      </c>
      <c r="R4" s="93" t="s">
        <v>385</v>
      </c>
      <c r="S4" s="93" t="s">
        <v>386</v>
      </c>
      <c r="T4" s="93"/>
      <c r="U4" s="93"/>
      <c r="V4" s="93"/>
      <c r="W4" s="93"/>
      <c r="X4" s="93"/>
      <c r="Y4" s="93"/>
      <c r="Z4" s="93"/>
      <c r="AA4" s="93"/>
    </row>
    <row r="5" spans="1:35" ht="12.75" customHeight="1">
      <c r="A5" s="94"/>
      <c r="B5" s="94"/>
      <c r="C5" s="94"/>
      <c r="D5" s="94"/>
      <c r="E5" s="94"/>
      <c r="F5" s="94"/>
      <c r="G5" s="94"/>
      <c r="H5" s="94"/>
      <c r="I5" s="94"/>
      <c r="J5" s="94"/>
      <c r="K5" s="94"/>
      <c r="L5" s="94"/>
      <c r="M5" s="94"/>
      <c r="N5" s="94"/>
      <c r="O5" s="94"/>
      <c r="P5" s="94"/>
      <c r="Q5" s="90"/>
      <c r="R5" s="94"/>
      <c r="S5" s="94"/>
      <c r="T5" s="94"/>
      <c r="U5" s="94"/>
      <c r="V5" s="94"/>
      <c r="W5" s="94"/>
      <c r="X5" s="94"/>
      <c r="Y5" s="94"/>
      <c r="Z5" s="94"/>
      <c r="AA5" s="94"/>
    </row>
    <row r="6" spans="1:35" ht="12.75" customHeight="1">
      <c r="A6" s="112" t="s">
        <v>371</v>
      </c>
      <c r="B6" s="96" t="s">
        <v>689</v>
      </c>
      <c r="C6" s="97">
        <v>0</v>
      </c>
      <c r="D6" s="97">
        <v>0</v>
      </c>
      <c r="E6" s="97">
        <v>0</v>
      </c>
      <c r="F6" s="97">
        <v>0</v>
      </c>
      <c r="G6" s="97">
        <v>0</v>
      </c>
      <c r="H6" s="97">
        <v>0</v>
      </c>
      <c r="I6" s="97">
        <v>0</v>
      </c>
      <c r="J6" s="94"/>
      <c r="K6" s="97">
        <v>0</v>
      </c>
      <c r="L6" s="97">
        <v>0</v>
      </c>
      <c r="M6" s="97">
        <v>0</v>
      </c>
      <c r="N6" s="97">
        <v>0</v>
      </c>
      <c r="O6" s="97">
        <v>0</v>
      </c>
      <c r="P6" s="97"/>
      <c r="Q6" s="97">
        <v>0</v>
      </c>
      <c r="R6" s="97">
        <v>0</v>
      </c>
      <c r="S6" s="97">
        <v>0</v>
      </c>
      <c r="T6" s="94"/>
      <c r="U6" s="94"/>
      <c r="V6" s="94"/>
      <c r="W6" s="94"/>
      <c r="X6" s="94"/>
      <c r="Y6" s="94"/>
      <c r="Z6" s="94"/>
      <c r="AA6" s="94"/>
    </row>
    <row r="7" spans="1:35">
      <c r="A7" s="95">
        <v>10200</v>
      </c>
      <c r="B7" s="96" t="s">
        <v>387</v>
      </c>
      <c r="C7" s="96">
        <v>40447705</v>
      </c>
      <c r="D7" s="97">
        <v>31701074</v>
      </c>
      <c r="E7" s="97">
        <v>0</v>
      </c>
      <c r="F7" s="97">
        <v>0</v>
      </c>
      <c r="G7" s="97">
        <v>0</v>
      </c>
      <c r="H7" s="97">
        <v>1281645</v>
      </c>
      <c r="I7" s="97">
        <f>SUM(E7:H7)</f>
        <v>1281645</v>
      </c>
      <c r="J7" s="97"/>
      <c r="K7" s="97">
        <v>2273025</v>
      </c>
      <c r="L7" s="97">
        <v>11781</v>
      </c>
      <c r="M7" s="97">
        <v>8730331</v>
      </c>
      <c r="N7" s="97">
        <v>0</v>
      </c>
      <c r="O7" s="97">
        <f>SUM(K7:N7)</f>
        <v>11015137</v>
      </c>
      <c r="P7" s="97"/>
      <c r="Q7" s="97">
        <f>S7-R7</f>
        <v>1571688</v>
      </c>
      <c r="R7" s="97">
        <v>256330</v>
      </c>
      <c r="S7" s="97">
        <v>1828018</v>
      </c>
      <c r="T7" s="98"/>
      <c r="U7" s="98"/>
      <c r="V7" s="98"/>
      <c r="W7" s="98"/>
      <c r="X7" s="98"/>
      <c r="Y7" s="98"/>
      <c r="Z7" s="98"/>
      <c r="AA7" s="98"/>
      <c r="AB7" s="99"/>
      <c r="AC7" s="99"/>
      <c r="AD7" s="99"/>
      <c r="AE7" s="99"/>
      <c r="AF7" s="99"/>
      <c r="AG7" s="99"/>
      <c r="AH7" s="99"/>
      <c r="AI7" s="99"/>
    </row>
    <row r="8" spans="1:35">
      <c r="A8" s="95">
        <v>10400</v>
      </c>
      <c r="B8" s="96" t="s">
        <v>388</v>
      </c>
      <c r="C8" s="96">
        <v>117982350</v>
      </c>
      <c r="D8" s="97">
        <v>93084903</v>
      </c>
      <c r="E8" s="97">
        <v>0</v>
      </c>
      <c r="F8" s="97">
        <v>0</v>
      </c>
      <c r="G8" s="97">
        <v>0</v>
      </c>
      <c r="H8" s="97">
        <v>4762755</v>
      </c>
      <c r="I8" s="97">
        <f t="shared" ref="I8:I71" si="0">SUM(E8:H8)</f>
        <v>4762755</v>
      </c>
      <c r="J8" s="97"/>
      <c r="K8" s="97">
        <v>6674359</v>
      </c>
      <c r="L8" s="97">
        <v>34594</v>
      </c>
      <c r="M8" s="97">
        <v>25635157</v>
      </c>
      <c r="N8" s="97">
        <v>0</v>
      </c>
      <c r="O8" s="97">
        <f t="shared" ref="O8:O71" si="1">SUM(K8:N8)</f>
        <v>32344110</v>
      </c>
      <c r="P8" s="97"/>
      <c r="Q8" s="97">
        <f t="shared" ref="Q8:Q71" si="2">S8-R8</f>
        <v>4615000</v>
      </c>
      <c r="R8" s="97">
        <v>952554</v>
      </c>
      <c r="S8" s="97">
        <v>5567554</v>
      </c>
      <c r="T8" s="98"/>
      <c r="U8" s="98"/>
      <c r="V8" s="98"/>
      <c r="W8" s="98"/>
      <c r="X8" s="98"/>
      <c r="Y8" s="98"/>
      <c r="Z8" s="98"/>
      <c r="AA8" s="98"/>
      <c r="AB8" s="99"/>
      <c r="AC8" s="99"/>
      <c r="AD8" s="99"/>
      <c r="AE8" s="99"/>
      <c r="AF8" s="99"/>
      <c r="AG8" s="99"/>
      <c r="AH8" s="99"/>
      <c r="AI8" s="99"/>
    </row>
    <row r="9" spans="1:35">
      <c r="A9" s="95">
        <v>10500</v>
      </c>
      <c r="B9" s="96" t="s">
        <v>389</v>
      </c>
      <c r="C9" s="96">
        <v>26620073</v>
      </c>
      <c r="D9" s="97">
        <v>22756790</v>
      </c>
      <c r="E9" s="97">
        <v>0</v>
      </c>
      <c r="F9" s="97">
        <v>0</v>
      </c>
      <c r="G9" s="97">
        <v>0</v>
      </c>
      <c r="H9" s="97">
        <v>2945415</v>
      </c>
      <c r="I9" s="97">
        <f t="shared" si="0"/>
        <v>2945415</v>
      </c>
      <c r="J9" s="97"/>
      <c r="K9" s="97">
        <v>1631704</v>
      </c>
      <c r="L9" s="97">
        <v>8457</v>
      </c>
      <c r="M9" s="97">
        <v>6267116</v>
      </c>
      <c r="N9" s="97">
        <v>0</v>
      </c>
      <c r="O9" s="97">
        <f t="shared" si="1"/>
        <v>7907277</v>
      </c>
      <c r="P9" s="97"/>
      <c r="Q9" s="97">
        <f t="shared" si="2"/>
        <v>1128245</v>
      </c>
      <c r="R9" s="97">
        <v>589079</v>
      </c>
      <c r="S9" s="97">
        <v>1717324</v>
      </c>
      <c r="T9" s="98"/>
      <c r="U9" s="98"/>
      <c r="V9" s="98"/>
      <c r="W9" s="98"/>
      <c r="X9" s="98"/>
      <c r="Y9" s="98"/>
      <c r="Z9" s="98"/>
      <c r="AA9" s="98"/>
      <c r="AB9" s="99"/>
      <c r="AC9" s="99"/>
      <c r="AD9" s="99"/>
      <c r="AE9" s="99"/>
      <c r="AF9" s="99"/>
      <c r="AG9" s="99"/>
      <c r="AH9" s="99"/>
      <c r="AI9" s="99"/>
    </row>
    <row r="10" spans="1:35">
      <c r="A10" s="95">
        <v>10700</v>
      </c>
      <c r="B10" s="96" t="s">
        <v>390</v>
      </c>
      <c r="C10" s="96">
        <v>161898199</v>
      </c>
      <c r="D10" s="97">
        <v>132608146</v>
      </c>
      <c r="E10" s="97">
        <v>0</v>
      </c>
      <c r="F10" s="97">
        <v>0</v>
      </c>
      <c r="G10" s="97">
        <v>0</v>
      </c>
      <c r="H10" s="97">
        <v>12075945</v>
      </c>
      <c r="I10" s="97">
        <f t="shared" si="0"/>
        <v>12075945</v>
      </c>
      <c r="J10" s="97"/>
      <c r="K10" s="97">
        <v>9508248</v>
      </c>
      <c r="L10" s="97">
        <v>49283</v>
      </c>
      <c r="M10" s="97">
        <v>36519678</v>
      </c>
      <c r="N10" s="97">
        <v>0</v>
      </c>
      <c r="O10" s="97">
        <f t="shared" si="1"/>
        <v>46077209</v>
      </c>
      <c r="P10" s="97"/>
      <c r="Q10" s="97">
        <f t="shared" si="2"/>
        <v>6574499</v>
      </c>
      <c r="R10" s="97">
        <v>2415185</v>
      </c>
      <c r="S10" s="97">
        <v>8989684</v>
      </c>
      <c r="T10" s="98"/>
      <c r="U10" s="98"/>
      <c r="V10" s="98"/>
      <c r="W10" s="98"/>
      <c r="X10" s="98"/>
      <c r="Y10" s="98"/>
      <c r="Z10" s="98"/>
      <c r="AA10" s="98"/>
      <c r="AB10" s="99"/>
      <c r="AC10" s="99"/>
      <c r="AD10" s="99"/>
      <c r="AE10" s="99"/>
      <c r="AF10" s="99"/>
      <c r="AG10" s="99"/>
      <c r="AH10" s="99"/>
      <c r="AI10" s="99"/>
    </row>
    <row r="11" spans="1:35">
      <c r="A11" s="95">
        <v>10800</v>
      </c>
      <c r="B11" s="96" t="s">
        <v>391</v>
      </c>
      <c r="C11" s="96">
        <v>707709228</v>
      </c>
      <c r="D11" s="97">
        <v>578237397</v>
      </c>
      <c r="E11" s="97">
        <v>0</v>
      </c>
      <c r="F11" s="97">
        <v>0</v>
      </c>
      <c r="G11" s="97">
        <v>0</v>
      </c>
      <c r="H11" s="97">
        <v>50587925</v>
      </c>
      <c r="I11" s="97">
        <f t="shared" si="0"/>
        <v>50587925</v>
      </c>
      <c r="J11" s="97"/>
      <c r="K11" s="97">
        <v>41460685</v>
      </c>
      <c r="L11" s="97">
        <v>214898</v>
      </c>
      <c r="M11" s="97">
        <v>159243939</v>
      </c>
      <c r="N11" s="97">
        <v>0</v>
      </c>
      <c r="O11" s="97">
        <f t="shared" si="1"/>
        <v>200919522</v>
      </c>
      <c r="P11" s="97"/>
      <c r="Q11" s="97">
        <f t="shared" si="2"/>
        <v>28668082</v>
      </c>
      <c r="R11" s="97">
        <v>10117587</v>
      </c>
      <c r="S11" s="97">
        <v>38785669</v>
      </c>
      <c r="T11" s="98"/>
      <c r="U11" s="98"/>
      <c r="V11" s="98"/>
      <c r="W11" s="98"/>
      <c r="X11" s="98"/>
      <c r="Y11" s="98"/>
      <c r="Z11" s="98"/>
      <c r="AA11" s="98"/>
      <c r="AB11" s="99"/>
      <c r="AC11" s="99"/>
      <c r="AD11" s="99"/>
      <c r="AE11" s="99"/>
      <c r="AF11" s="99"/>
      <c r="AG11" s="99"/>
      <c r="AH11" s="99"/>
      <c r="AI11" s="99"/>
    </row>
    <row r="12" spans="1:35">
      <c r="A12" s="95">
        <v>10850</v>
      </c>
      <c r="B12" s="96" t="s">
        <v>392</v>
      </c>
      <c r="C12" s="96">
        <v>5039288</v>
      </c>
      <c r="D12" s="97">
        <v>4077013</v>
      </c>
      <c r="E12" s="97">
        <v>0</v>
      </c>
      <c r="F12" s="97">
        <v>0</v>
      </c>
      <c r="G12" s="97">
        <v>0</v>
      </c>
      <c r="H12" s="97">
        <v>361430</v>
      </c>
      <c r="I12" s="97">
        <f t="shared" si="0"/>
        <v>361430</v>
      </c>
      <c r="J12" s="97"/>
      <c r="K12" s="97">
        <v>292329</v>
      </c>
      <c r="L12" s="97">
        <v>1515</v>
      </c>
      <c r="M12" s="97">
        <v>1122791</v>
      </c>
      <c r="N12" s="97">
        <v>0</v>
      </c>
      <c r="O12" s="97">
        <f t="shared" si="1"/>
        <v>1416635</v>
      </c>
      <c r="P12" s="97"/>
      <c r="Q12" s="97">
        <f t="shared" si="2"/>
        <v>202132</v>
      </c>
      <c r="R12" s="97">
        <v>72285</v>
      </c>
      <c r="S12" s="97">
        <v>274417</v>
      </c>
      <c r="T12" s="98"/>
      <c r="U12" s="98"/>
      <c r="V12" s="98"/>
      <c r="W12" s="98"/>
      <c r="X12" s="98"/>
      <c r="Y12" s="98"/>
      <c r="Z12" s="98"/>
      <c r="AA12" s="98"/>
      <c r="AB12" s="99"/>
      <c r="AC12" s="99"/>
      <c r="AD12" s="99"/>
      <c r="AE12" s="99"/>
      <c r="AF12" s="99"/>
      <c r="AG12" s="99"/>
      <c r="AH12" s="99"/>
      <c r="AI12" s="99"/>
    </row>
    <row r="13" spans="1:35">
      <c r="A13" s="95">
        <v>10900</v>
      </c>
      <c r="B13" s="96" t="s">
        <v>393</v>
      </c>
      <c r="C13" s="96">
        <v>68140964</v>
      </c>
      <c r="D13" s="97">
        <v>50617538</v>
      </c>
      <c r="E13" s="97">
        <v>0</v>
      </c>
      <c r="F13" s="97">
        <v>0</v>
      </c>
      <c r="G13" s="97">
        <v>0</v>
      </c>
      <c r="H13" s="97">
        <v>0</v>
      </c>
      <c r="I13" s="97">
        <f t="shared" si="0"/>
        <v>0</v>
      </c>
      <c r="J13" s="97"/>
      <c r="K13" s="97">
        <v>3629371</v>
      </c>
      <c r="L13" s="97">
        <v>18812</v>
      </c>
      <c r="M13" s="97">
        <v>13939839</v>
      </c>
      <c r="N13" s="97">
        <v>478320</v>
      </c>
      <c r="O13" s="97">
        <f t="shared" si="1"/>
        <v>18066342</v>
      </c>
      <c r="P13" s="97"/>
      <c r="Q13" s="97">
        <f t="shared" si="2"/>
        <v>2509536</v>
      </c>
      <c r="R13" s="97">
        <v>-95661</v>
      </c>
      <c r="S13" s="97">
        <v>2413875</v>
      </c>
      <c r="T13" s="98"/>
      <c r="U13" s="98"/>
      <c r="V13" s="98"/>
      <c r="W13" s="98"/>
      <c r="X13" s="98"/>
      <c r="Y13" s="98"/>
      <c r="Z13" s="98"/>
      <c r="AA13" s="98"/>
      <c r="AB13" s="99"/>
      <c r="AC13" s="99"/>
      <c r="AD13" s="99"/>
      <c r="AE13" s="99"/>
      <c r="AF13" s="99"/>
      <c r="AG13" s="99"/>
      <c r="AH13" s="99"/>
      <c r="AI13" s="99"/>
    </row>
    <row r="14" spans="1:35">
      <c r="A14" s="95">
        <v>10910</v>
      </c>
      <c r="B14" s="96" t="s">
        <v>394</v>
      </c>
      <c r="C14" s="96">
        <v>10261033</v>
      </c>
      <c r="D14" s="97">
        <v>8324716</v>
      </c>
      <c r="E14" s="97">
        <v>0</v>
      </c>
      <c r="F14" s="97">
        <v>0</v>
      </c>
      <c r="G14" s="97">
        <v>0</v>
      </c>
      <c r="H14" s="97">
        <v>653445</v>
      </c>
      <c r="I14" s="97">
        <f t="shared" si="0"/>
        <v>653445</v>
      </c>
      <c r="J14" s="97"/>
      <c r="K14" s="97">
        <v>596897</v>
      </c>
      <c r="L14" s="97">
        <v>3094</v>
      </c>
      <c r="M14" s="97">
        <v>2292589</v>
      </c>
      <c r="N14" s="97">
        <v>0</v>
      </c>
      <c r="O14" s="97">
        <f t="shared" si="1"/>
        <v>2892580</v>
      </c>
      <c r="P14" s="97"/>
      <c r="Q14" s="97">
        <f t="shared" si="2"/>
        <v>412726</v>
      </c>
      <c r="R14" s="97">
        <v>130693</v>
      </c>
      <c r="S14" s="97">
        <v>543419</v>
      </c>
      <c r="T14" s="98"/>
      <c r="U14" s="98"/>
      <c r="V14" s="98"/>
      <c r="W14" s="98"/>
      <c r="X14" s="98"/>
      <c r="Y14" s="98"/>
      <c r="Z14" s="98"/>
      <c r="AA14" s="98"/>
      <c r="AB14" s="99"/>
      <c r="AC14" s="99"/>
      <c r="AD14" s="99"/>
      <c r="AE14" s="99"/>
      <c r="AF14" s="99"/>
      <c r="AG14" s="99"/>
      <c r="AH14" s="99"/>
      <c r="AI14" s="99"/>
    </row>
    <row r="15" spans="1:35">
      <c r="A15" s="95">
        <v>10930</v>
      </c>
      <c r="B15" s="96" t="s">
        <v>395</v>
      </c>
      <c r="C15" s="96">
        <v>90747009</v>
      </c>
      <c r="D15" s="97">
        <v>78559570</v>
      </c>
      <c r="E15" s="97">
        <v>0</v>
      </c>
      <c r="F15" s="97">
        <v>0</v>
      </c>
      <c r="G15" s="97">
        <v>0</v>
      </c>
      <c r="H15" s="97">
        <v>11580795</v>
      </c>
      <c r="I15" s="97">
        <f t="shared" si="0"/>
        <v>11580795</v>
      </c>
      <c r="J15" s="97"/>
      <c r="K15" s="97">
        <v>5632866</v>
      </c>
      <c r="L15" s="97">
        <v>29196</v>
      </c>
      <c r="M15" s="97">
        <v>21634947</v>
      </c>
      <c r="N15" s="97">
        <v>0</v>
      </c>
      <c r="O15" s="97">
        <f t="shared" si="1"/>
        <v>27297009</v>
      </c>
      <c r="P15" s="97"/>
      <c r="Q15" s="97">
        <f t="shared" si="2"/>
        <v>3894857</v>
      </c>
      <c r="R15" s="97">
        <v>2316162</v>
      </c>
      <c r="S15" s="97">
        <v>6211019</v>
      </c>
      <c r="T15" s="98"/>
      <c r="U15" s="98"/>
      <c r="V15" s="98"/>
      <c r="W15" s="98"/>
      <c r="X15" s="98"/>
      <c r="Y15" s="98"/>
      <c r="Z15" s="98"/>
      <c r="AA15" s="98"/>
      <c r="AB15" s="99"/>
      <c r="AC15" s="99"/>
      <c r="AD15" s="99"/>
      <c r="AE15" s="99"/>
      <c r="AF15" s="99"/>
      <c r="AG15" s="99"/>
      <c r="AH15" s="99"/>
      <c r="AI15" s="99"/>
    </row>
    <row r="16" spans="1:35">
      <c r="A16" s="95">
        <v>10940</v>
      </c>
      <c r="B16" s="96" t="s">
        <v>396</v>
      </c>
      <c r="C16" s="96">
        <v>24905302</v>
      </c>
      <c r="D16" s="97">
        <v>19846062</v>
      </c>
      <c r="E16" s="97">
        <v>0</v>
      </c>
      <c r="F16" s="97">
        <v>0</v>
      </c>
      <c r="G16" s="97">
        <v>0</v>
      </c>
      <c r="H16" s="97">
        <v>1274345</v>
      </c>
      <c r="I16" s="97">
        <f t="shared" si="0"/>
        <v>1274345</v>
      </c>
      <c r="J16" s="97"/>
      <c r="K16" s="97">
        <v>1422999</v>
      </c>
      <c r="L16" s="97">
        <v>7376</v>
      </c>
      <c r="M16" s="97">
        <v>5465515</v>
      </c>
      <c r="N16" s="97">
        <v>0</v>
      </c>
      <c r="O16" s="97">
        <f t="shared" si="1"/>
        <v>6895890</v>
      </c>
      <c r="P16" s="97"/>
      <c r="Q16" s="97">
        <f t="shared" si="2"/>
        <v>983936</v>
      </c>
      <c r="R16" s="97">
        <v>254865</v>
      </c>
      <c r="S16" s="97">
        <v>1238801</v>
      </c>
      <c r="T16" s="98"/>
      <c r="U16" s="98"/>
      <c r="V16" s="98"/>
      <c r="W16" s="98"/>
      <c r="X16" s="98"/>
      <c r="Y16" s="98"/>
      <c r="Z16" s="98"/>
      <c r="AA16" s="98"/>
      <c r="AB16" s="99"/>
      <c r="AC16" s="99"/>
      <c r="AD16" s="99"/>
      <c r="AE16" s="99"/>
      <c r="AF16" s="99"/>
      <c r="AG16" s="99"/>
      <c r="AH16" s="99"/>
      <c r="AI16" s="99"/>
    </row>
    <row r="17" spans="1:35">
      <c r="A17" s="95">
        <v>10950</v>
      </c>
      <c r="B17" s="96" t="s">
        <v>397</v>
      </c>
      <c r="C17" s="96">
        <v>32637513</v>
      </c>
      <c r="D17" s="97">
        <v>23690030</v>
      </c>
      <c r="E17" s="97">
        <v>0</v>
      </c>
      <c r="F17" s="97">
        <v>0</v>
      </c>
      <c r="G17" s="97">
        <v>0</v>
      </c>
      <c r="H17" s="97">
        <v>0</v>
      </c>
      <c r="I17" s="97">
        <f t="shared" si="0"/>
        <v>0</v>
      </c>
      <c r="J17" s="97"/>
      <c r="K17" s="97">
        <v>1698619</v>
      </c>
      <c r="L17" s="97">
        <v>8804</v>
      </c>
      <c r="M17" s="97">
        <v>6524126</v>
      </c>
      <c r="N17" s="97">
        <v>961860</v>
      </c>
      <c r="O17" s="97">
        <f t="shared" si="1"/>
        <v>9193409</v>
      </c>
      <c r="P17" s="97"/>
      <c r="Q17" s="97">
        <f t="shared" si="2"/>
        <v>1174514</v>
      </c>
      <c r="R17" s="97">
        <v>-192367</v>
      </c>
      <c r="S17" s="97">
        <v>982147</v>
      </c>
      <c r="T17" s="98"/>
      <c r="U17" s="98"/>
      <c r="V17" s="98"/>
      <c r="W17" s="98"/>
      <c r="X17" s="98"/>
      <c r="Y17" s="98"/>
      <c r="Z17" s="98"/>
      <c r="AA17" s="98"/>
      <c r="AB17" s="99"/>
      <c r="AC17" s="99"/>
      <c r="AD17" s="99"/>
      <c r="AE17" s="99"/>
      <c r="AF17" s="99"/>
      <c r="AG17" s="99"/>
      <c r="AH17" s="99"/>
      <c r="AI17" s="99"/>
    </row>
    <row r="18" spans="1:35">
      <c r="A18" s="95">
        <v>11300</v>
      </c>
      <c r="B18" s="96" t="s">
        <v>398</v>
      </c>
      <c r="C18" s="96">
        <v>189660798</v>
      </c>
      <c r="D18" s="97">
        <v>137563488</v>
      </c>
      <c r="E18" s="97">
        <v>0</v>
      </c>
      <c r="F18" s="97">
        <v>0</v>
      </c>
      <c r="G18" s="97">
        <v>0</v>
      </c>
      <c r="H18" s="97">
        <v>0</v>
      </c>
      <c r="I18" s="97">
        <f t="shared" si="0"/>
        <v>0</v>
      </c>
      <c r="J18" s="97"/>
      <c r="K18" s="97">
        <v>9863555</v>
      </c>
      <c r="L18" s="97">
        <v>51125</v>
      </c>
      <c r="M18" s="97">
        <v>37884357</v>
      </c>
      <c r="N18" s="97">
        <v>5337610</v>
      </c>
      <c r="O18" s="97">
        <f t="shared" si="1"/>
        <v>53136647</v>
      </c>
      <c r="P18" s="97"/>
      <c r="Q18" s="97">
        <f t="shared" si="2"/>
        <v>6820177</v>
      </c>
      <c r="R18" s="97">
        <v>-1067522</v>
      </c>
      <c r="S18" s="97">
        <v>5752655</v>
      </c>
      <c r="T18" s="98"/>
      <c r="U18" s="98"/>
      <c r="V18" s="98"/>
      <c r="W18" s="98"/>
      <c r="X18" s="98"/>
      <c r="Y18" s="98"/>
      <c r="Z18" s="98"/>
      <c r="AA18" s="98"/>
      <c r="AB18" s="99"/>
      <c r="AC18" s="99"/>
      <c r="AD18" s="99"/>
      <c r="AE18" s="99"/>
      <c r="AF18" s="99"/>
      <c r="AG18" s="99"/>
      <c r="AH18" s="99"/>
      <c r="AI18" s="99"/>
    </row>
    <row r="19" spans="1:35">
      <c r="A19" s="95">
        <v>11310</v>
      </c>
      <c r="B19" s="96" t="s">
        <v>399</v>
      </c>
      <c r="C19" s="96">
        <v>18265093</v>
      </c>
      <c r="D19" s="97">
        <v>14467153</v>
      </c>
      <c r="E19" s="97">
        <v>0</v>
      </c>
      <c r="F19" s="97">
        <v>0</v>
      </c>
      <c r="G19" s="97">
        <v>0</v>
      </c>
      <c r="H19" s="97">
        <v>845275</v>
      </c>
      <c r="I19" s="97">
        <f t="shared" si="0"/>
        <v>845275</v>
      </c>
      <c r="J19" s="97"/>
      <c r="K19" s="97">
        <v>1037321</v>
      </c>
      <c r="L19" s="97">
        <v>5377</v>
      </c>
      <c r="M19" s="97">
        <v>3984188</v>
      </c>
      <c r="N19" s="97">
        <v>0</v>
      </c>
      <c r="O19" s="97">
        <f t="shared" si="1"/>
        <v>5026886</v>
      </c>
      <c r="P19" s="97"/>
      <c r="Q19" s="97">
        <f t="shared" si="2"/>
        <v>717258</v>
      </c>
      <c r="R19" s="97">
        <v>169050</v>
      </c>
      <c r="S19" s="97">
        <v>886308</v>
      </c>
      <c r="T19" s="98"/>
      <c r="U19" s="98"/>
      <c r="V19" s="98"/>
      <c r="W19" s="98"/>
      <c r="X19" s="98"/>
      <c r="Y19" s="98"/>
      <c r="Z19" s="98"/>
      <c r="AA19" s="98"/>
      <c r="AB19" s="99"/>
      <c r="AC19" s="99"/>
      <c r="AD19" s="99"/>
      <c r="AE19" s="99"/>
      <c r="AF19" s="99"/>
      <c r="AG19" s="99"/>
      <c r="AH19" s="99"/>
      <c r="AI19" s="99"/>
    </row>
    <row r="20" spans="1:35">
      <c r="A20" s="95">
        <v>11600</v>
      </c>
      <c r="B20" s="96" t="s">
        <v>400</v>
      </c>
      <c r="C20" s="96">
        <v>77965021</v>
      </c>
      <c r="D20" s="97">
        <v>62613997</v>
      </c>
      <c r="E20" s="97">
        <v>0</v>
      </c>
      <c r="F20" s="97">
        <v>0</v>
      </c>
      <c r="G20" s="97">
        <v>0</v>
      </c>
      <c r="H20" s="97">
        <v>4257770</v>
      </c>
      <c r="I20" s="97">
        <f t="shared" si="0"/>
        <v>4257770</v>
      </c>
      <c r="J20" s="97"/>
      <c r="K20" s="97">
        <v>4489539</v>
      </c>
      <c r="L20" s="97">
        <v>23270</v>
      </c>
      <c r="M20" s="97">
        <v>17243609</v>
      </c>
      <c r="N20" s="97">
        <v>0</v>
      </c>
      <c r="O20" s="97">
        <f t="shared" si="1"/>
        <v>21756418</v>
      </c>
      <c r="P20" s="97"/>
      <c r="Q20" s="97">
        <f t="shared" si="2"/>
        <v>3104301</v>
      </c>
      <c r="R20" s="97">
        <v>851551</v>
      </c>
      <c r="S20" s="97">
        <v>3955852</v>
      </c>
      <c r="T20" s="98"/>
      <c r="U20" s="98"/>
      <c r="V20" s="98"/>
      <c r="W20" s="98"/>
      <c r="X20" s="98"/>
      <c r="Y20" s="98"/>
      <c r="Z20" s="98"/>
      <c r="AA20" s="98"/>
      <c r="AB20" s="99"/>
      <c r="AC20" s="99"/>
      <c r="AD20" s="99"/>
      <c r="AE20" s="99"/>
      <c r="AF20" s="99"/>
      <c r="AG20" s="99"/>
      <c r="AH20" s="99"/>
      <c r="AI20" s="99"/>
    </row>
    <row r="21" spans="1:35">
      <c r="A21" s="95">
        <v>11900</v>
      </c>
      <c r="B21" s="96" t="s">
        <v>401</v>
      </c>
      <c r="C21" s="96">
        <v>9058251</v>
      </c>
      <c r="D21" s="97">
        <v>6513734</v>
      </c>
      <c r="E21" s="97">
        <v>0</v>
      </c>
      <c r="F21" s="97">
        <v>0</v>
      </c>
      <c r="G21" s="97">
        <v>0</v>
      </c>
      <c r="H21" s="97">
        <v>0</v>
      </c>
      <c r="I21" s="97">
        <f t="shared" si="0"/>
        <v>0</v>
      </c>
      <c r="J21" s="97"/>
      <c r="K21" s="97">
        <v>467047</v>
      </c>
      <c r="L21" s="97">
        <v>2421</v>
      </c>
      <c r="M21" s="97">
        <v>1793853</v>
      </c>
      <c r="N21" s="97">
        <v>352550</v>
      </c>
      <c r="O21" s="97">
        <f t="shared" si="1"/>
        <v>2615871</v>
      </c>
      <c r="P21" s="97"/>
      <c r="Q21" s="97">
        <f t="shared" si="2"/>
        <v>322940</v>
      </c>
      <c r="R21" s="97">
        <v>-70514</v>
      </c>
      <c r="S21" s="97">
        <v>252426</v>
      </c>
      <c r="T21" s="98"/>
      <c r="U21" s="98"/>
      <c r="V21" s="98"/>
      <c r="W21" s="98"/>
      <c r="X21" s="98"/>
      <c r="Y21" s="98"/>
      <c r="Z21" s="98"/>
      <c r="AA21" s="98"/>
      <c r="AB21" s="99"/>
      <c r="AC21" s="99"/>
      <c r="AD21" s="99"/>
      <c r="AE21" s="99"/>
      <c r="AF21" s="99"/>
      <c r="AG21" s="99"/>
      <c r="AH21" s="99"/>
      <c r="AI21" s="99"/>
    </row>
    <row r="22" spans="1:35">
      <c r="A22" s="95">
        <v>12100</v>
      </c>
      <c r="B22" s="96" t="s">
        <v>402</v>
      </c>
      <c r="C22" s="96">
        <v>10691180</v>
      </c>
      <c r="D22" s="97">
        <v>8085569</v>
      </c>
      <c r="E22" s="97">
        <v>0</v>
      </c>
      <c r="F22" s="97">
        <v>0</v>
      </c>
      <c r="G22" s="97">
        <v>0</v>
      </c>
      <c r="H22" s="97">
        <v>31340</v>
      </c>
      <c r="I22" s="97">
        <f t="shared" si="0"/>
        <v>31340</v>
      </c>
      <c r="J22" s="97"/>
      <c r="K22" s="97">
        <v>579750</v>
      </c>
      <c r="L22" s="97">
        <v>3005</v>
      </c>
      <c r="M22" s="97">
        <v>2226729</v>
      </c>
      <c r="N22" s="97">
        <v>0</v>
      </c>
      <c r="O22" s="97">
        <f t="shared" si="1"/>
        <v>2809484</v>
      </c>
      <c r="P22" s="97"/>
      <c r="Q22" s="97">
        <f t="shared" si="2"/>
        <v>400870</v>
      </c>
      <c r="R22" s="97">
        <v>6271</v>
      </c>
      <c r="S22" s="97">
        <v>407141</v>
      </c>
      <c r="T22" s="98"/>
      <c r="U22" s="98"/>
      <c r="V22" s="98"/>
      <c r="W22" s="98"/>
      <c r="X22" s="98"/>
      <c r="Y22" s="98"/>
      <c r="Z22" s="98"/>
      <c r="AA22" s="98"/>
      <c r="AB22" s="99"/>
      <c r="AC22" s="99"/>
      <c r="AD22" s="99"/>
      <c r="AE22" s="99"/>
      <c r="AF22" s="99"/>
      <c r="AG22" s="99"/>
      <c r="AH22" s="99"/>
      <c r="AI22" s="99"/>
    </row>
    <row r="23" spans="1:35">
      <c r="A23" s="95">
        <v>12150</v>
      </c>
      <c r="B23" s="96" t="s">
        <v>403</v>
      </c>
      <c r="C23" s="96">
        <v>1598454</v>
      </c>
      <c r="D23" s="97">
        <v>1204359</v>
      </c>
      <c r="E23" s="97">
        <v>0</v>
      </c>
      <c r="F23" s="97">
        <v>0</v>
      </c>
      <c r="G23" s="97">
        <v>0</v>
      </c>
      <c r="H23" s="97">
        <v>0</v>
      </c>
      <c r="I23" s="97">
        <f t="shared" si="0"/>
        <v>0</v>
      </c>
      <c r="J23" s="97"/>
      <c r="K23" s="97">
        <v>86355</v>
      </c>
      <c r="L23" s="97">
        <v>448</v>
      </c>
      <c r="M23" s="97">
        <v>331675</v>
      </c>
      <c r="N23" s="97">
        <v>5865</v>
      </c>
      <c r="O23" s="97">
        <f t="shared" si="1"/>
        <v>424343</v>
      </c>
      <c r="P23" s="97"/>
      <c r="Q23" s="97">
        <f t="shared" si="2"/>
        <v>59710</v>
      </c>
      <c r="R23" s="97">
        <v>-1173</v>
      </c>
      <c r="S23" s="97">
        <v>58537</v>
      </c>
      <c r="T23" s="98"/>
      <c r="U23" s="98"/>
      <c r="V23" s="98"/>
      <c r="W23" s="98"/>
      <c r="X23" s="98"/>
      <c r="Y23" s="98"/>
      <c r="Z23" s="98"/>
      <c r="AA23" s="98"/>
      <c r="AB23" s="99"/>
      <c r="AC23" s="99"/>
      <c r="AD23" s="99"/>
      <c r="AE23" s="99"/>
      <c r="AF23" s="99"/>
      <c r="AG23" s="99"/>
      <c r="AH23" s="99"/>
      <c r="AI23" s="99"/>
    </row>
    <row r="24" spans="1:35">
      <c r="A24" s="95">
        <v>12160</v>
      </c>
      <c r="B24" s="96" t="s">
        <v>404</v>
      </c>
      <c r="C24" s="96">
        <v>70225886</v>
      </c>
      <c r="D24" s="97">
        <v>53160533</v>
      </c>
      <c r="E24" s="97">
        <v>0</v>
      </c>
      <c r="F24" s="97">
        <v>0</v>
      </c>
      <c r="G24" s="97">
        <v>0</v>
      </c>
      <c r="H24" s="97">
        <v>470275</v>
      </c>
      <c r="I24" s="97">
        <f t="shared" si="0"/>
        <v>470275</v>
      </c>
      <c r="J24" s="97"/>
      <c r="K24" s="97">
        <v>3811708</v>
      </c>
      <c r="L24" s="97">
        <v>19757</v>
      </c>
      <c r="M24" s="97">
        <v>14640168</v>
      </c>
      <c r="N24" s="97">
        <v>0</v>
      </c>
      <c r="O24" s="97">
        <f t="shared" si="1"/>
        <v>18471633</v>
      </c>
      <c r="P24" s="97"/>
      <c r="Q24" s="97">
        <f t="shared" si="2"/>
        <v>2635614</v>
      </c>
      <c r="R24" s="97">
        <v>94050</v>
      </c>
      <c r="S24" s="97">
        <v>2729664</v>
      </c>
      <c r="T24" s="98"/>
      <c r="U24" s="98"/>
      <c r="V24" s="98"/>
      <c r="W24" s="98"/>
      <c r="X24" s="98"/>
      <c r="Y24" s="98"/>
      <c r="Z24" s="98"/>
      <c r="AA24" s="98"/>
      <c r="AB24" s="99"/>
      <c r="AC24" s="99"/>
      <c r="AD24" s="99"/>
      <c r="AE24" s="99"/>
      <c r="AF24" s="99"/>
      <c r="AG24" s="99"/>
      <c r="AH24" s="99"/>
      <c r="AI24" s="99"/>
    </row>
    <row r="25" spans="1:35">
      <c r="A25" s="95">
        <v>12220</v>
      </c>
      <c r="B25" s="96" t="s">
        <v>405</v>
      </c>
      <c r="C25" s="96">
        <v>1734212093</v>
      </c>
      <c r="D25" s="97">
        <v>1361296816</v>
      </c>
      <c r="E25" s="97">
        <v>0</v>
      </c>
      <c r="F25" s="97">
        <v>0</v>
      </c>
      <c r="G25" s="97">
        <v>0</v>
      </c>
      <c r="H25" s="97">
        <v>64328090</v>
      </c>
      <c r="I25" s="97">
        <f t="shared" si="0"/>
        <v>64328090</v>
      </c>
      <c r="J25" s="97"/>
      <c r="K25" s="97">
        <v>97607486</v>
      </c>
      <c r="L25" s="97">
        <v>505917</v>
      </c>
      <c r="M25" s="97">
        <v>374894928</v>
      </c>
      <c r="N25" s="97">
        <v>0</v>
      </c>
      <c r="O25" s="97">
        <f t="shared" si="1"/>
        <v>473008331</v>
      </c>
      <c r="P25" s="97"/>
      <c r="Q25" s="97">
        <f t="shared" si="2"/>
        <v>67490911</v>
      </c>
      <c r="R25" s="97">
        <v>12865620</v>
      </c>
      <c r="S25" s="97">
        <v>80356531</v>
      </c>
      <c r="T25" s="98"/>
      <c r="U25" s="98"/>
      <c r="V25" s="98"/>
      <c r="W25" s="98"/>
      <c r="X25" s="98"/>
      <c r="Y25" s="98"/>
      <c r="Z25" s="98"/>
      <c r="AA25" s="98"/>
      <c r="AB25" s="99"/>
      <c r="AC25" s="99"/>
      <c r="AD25" s="99"/>
      <c r="AE25" s="99"/>
      <c r="AF25" s="99"/>
      <c r="AG25" s="99"/>
      <c r="AH25" s="99"/>
      <c r="AI25" s="99"/>
    </row>
    <row r="26" spans="1:35">
      <c r="A26" s="95">
        <v>12510</v>
      </c>
      <c r="B26" s="96" t="s">
        <v>406</v>
      </c>
      <c r="C26" s="96">
        <v>194297024</v>
      </c>
      <c r="D26" s="97">
        <v>149194287</v>
      </c>
      <c r="E26" s="97">
        <v>0</v>
      </c>
      <c r="F26" s="97">
        <v>0</v>
      </c>
      <c r="G26" s="97">
        <v>0</v>
      </c>
      <c r="H26" s="97">
        <v>3936690</v>
      </c>
      <c r="I26" s="97">
        <f t="shared" si="0"/>
        <v>3936690</v>
      </c>
      <c r="J26" s="97"/>
      <c r="K26" s="97">
        <v>10697505</v>
      </c>
      <c r="L26" s="97">
        <v>55447</v>
      </c>
      <c r="M26" s="97">
        <v>41087426</v>
      </c>
      <c r="N26" s="97">
        <v>0</v>
      </c>
      <c r="O26" s="97">
        <f t="shared" si="1"/>
        <v>51840378</v>
      </c>
      <c r="P26" s="97"/>
      <c r="Q26" s="97">
        <f t="shared" si="2"/>
        <v>7396813</v>
      </c>
      <c r="R26" s="97">
        <v>787338</v>
      </c>
      <c r="S26" s="97">
        <v>8184151</v>
      </c>
      <c r="T26" s="98"/>
      <c r="U26" s="98"/>
      <c r="V26" s="98"/>
      <c r="W26" s="98"/>
      <c r="X26" s="98"/>
      <c r="Y26" s="98"/>
      <c r="Z26" s="98"/>
      <c r="AA26" s="98"/>
      <c r="AB26" s="99"/>
      <c r="AC26" s="99"/>
      <c r="AD26" s="99"/>
      <c r="AE26" s="99"/>
      <c r="AF26" s="99"/>
      <c r="AG26" s="99"/>
      <c r="AH26" s="99"/>
      <c r="AI26" s="99"/>
    </row>
    <row r="27" spans="1:35">
      <c r="A27" s="95">
        <v>12600</v>
      </c>
      <c r="B27" s="96" t="s">
        <v>407</v>
      </c>
      <c r="C27" s="96">
        <v>52253227</v>
      </c>
      <c r="D27" s="97">
        <v>40992712</v>
      </c>
      <c r="E27" s="97">
        <v>0</v>
      </c>
      <c r="F27" s="97">
        <v>0</v>
      </c>
      <c r="G27" s="97">
        <v>0</v>
      </c>
      <c r="H27" s="97">
        <v>2010450</v>
      </c>
      <c r="I27" s="97">
        <f t="shared" si="0"/>
        <v>2010450</v>
      </c>
      <c r="J27" s="97"/>
      <c r="K27" s="97">
        <v>2939253</v>
      </c>
      <c r="L27" s="97">
        <v>15235</v>
      </c>
      <c r="M27" s="97">
        <v>11289206</v>
      </c>
      <c r="N27" s="97">
        <v>0</v>
      </c>
      <c r="O27" s="97">
        <f t="shared" si="1"/>
        <v>14243694</v>
      </c>
      <c r="P27" s="97"/>
      <c r="Q27" s="97">
        <f t="shared" si="2"/>
        <v>2032353</v>
      </c>
      <c r="R27" s="97">
        <v>402089</v>
      </c>
      <c r="S27" s="97">
        <v>2434442</v>
      </c>
      <c r="T27" s="98"/>
      <c r="U27" s="98"/>
      <c r="V27" s="98"/>
      <c r="W27" s="98"/>
      <c r="X27" s="98"/>
      <c r="Y27" s="98"/>
      <c r="Z27" s="98"/>
      <c r="AA27" s="98"/>
      <c r="AB27" s="99"/>
      <c r="AC27" s="99"/>
      <c r="AD27" s="99"/>
      <c r="AE27" s="99"/>
      <c r="AF27" s="99"/>
      <c r="AG27" s="99"/>
      <c r="AH27" s="99"/>
      <c r="AI27" s="99"/>
    </row>
    <row r="28" spans="1:35">
      <c r="A28" s="95">
        <v>12700</v>
      </c>
      <c r="B28" s="96" t="s">
        <v>408</v>
      </c>
      <c r="C28" s="96">
        <v>41331596</v>
      </c>
      <c r="D28" s="97">
        <v>31324741</v>
      </c>
      <c r="E28" s="97">
        <v>0</v>
      </c>
      <c r="F28" s="97">
        <v>0</v>
      </c>
      <c r="G28" s="97">
        <v>0</v>
      </c>
      <c r="H28" s="97">
        <v>373655</v>
      </c>
      <c r="I28" s="97">
        <f t="shared" si="0"/>
        <v>373655</v>
      </c>
      <c r="J28" s="97"/>
      <c r="K28" s="97">
        <v>2246042</v>
      </c>
      <c r="L28" s="97">
        <v>11642</v>
      </c>
      <c r="M28" s="97">
        <v>8626691</v>
      </c>
      <c r="N28" s="97">
        <v>0</v>
      </c>
      <c r="O28" s="97">
        <f t="shared" si="1"/>
        <v>10884375</v>
      </c>
      <c r="P28" s="97"/>
      <c r="Q28" s="97">
        <f t="shared" si="2"/>
        <v>1553030</v>
      </c>
      <c r="R28" s="97">
        <v>74725</v>
      </c>
      <c r="S28" s="97">
        <v>1627755</v>
      </c>
      <c r="T28" s="98"/>
      <c r="U28" s="98"/>
      <c r="V28" s="98"/>
      <c r="W28" s="98"/>
      <c r="X28" s="98"/>
      <c r="Y28" s="98"/>
      <c r="Z28" s="98"/>
      <c r="AA28" s="98"/>
      <c r="AB28" s="99"/>
      <c r="AC28" s="99"/>
      <c r="AD28" s="99"/>
      <c r="AE28" s="99"/>
      <c r="AF28" s="99"/>
      <c r="AG28" s="99"/>
      <c r="AH28" s="99"/>
      <c r="AI28" s="99"/>
    </row>
    <row r="29" spans="1:35">
      <c r="A29" s="95">
        <v>13500</v>
      </c>
      <c r="B29" s="96" t="s">
        <v>409</v>
      </c>
      <c r="C29" s="96">
        <v>153807098</v>
      </c>
      <c r="D29" s="97">
        <v>128196901</v>
      </c>
      <c r="E29" s="97">
        <v>0</v>
      </c>
      <c r="F29" s="97">
        <v>0</v>
      </c>
      <c r="G29" s="97">
        <v>0</v>
      </c>
      <c r="H29" s="97">
        <v>13858905</v>
      </c>
      <c r="I29" s="97">
        <f t="shared" si="0"/>
        <v>13858905</v>
      </c>
      <c r="J29" s="97"/>
      <c r="K29" s="97">
        <v>9191954</v>
      </c>
      <c r="L29" s="97">
        <v>47644</v>
      </c>
      <c r="M29" s="97">
        <v>35304841</v>
      </c>
      <c r="N29" s="97">
        <v>0</v>
      </c>
      <c r="O29" s="97">
        <f t="shared" si="1"/>
        <v>44544439</v>
      </c>
      <c r="P29" s="97"/>
      <c r="Q29" s="97">
        <f t="shared" si="2"/>
        <v>6355797</v>
      </c>
      <c r="R29" s="97">
        <v>2771779</v>
      </c>
      <c r="S29" s="97">
        <v>9127576</v>
      </c>
      <c r="T29" s="98"/>
      <c r="U29" s="98"/>
      <c r="V29" s="98"/>
      <c r="W29" s="98"/>
      <c r="X29" s="98"/>
      <c r="Y29" s="98"/>
      <c r="Z29" s="98"/>
      <c r="AA29" s="98"/>
      <c r="AB29" s="99"/>
      <c r="AC29" s="99"/>
      <c r="AD29" s="99"/>
      <c r="AE29" s="99"/>
      <c r="AF29" s="99"/>
      <c r="AG29" s="99"/>
      <c r="AH29" s="99"/>
      <c r="AI29" s="99"/>
    </row>
    <row r="30" spans="1:35">
      <c r="A30" s="95">
        <v>13700</v>
      </c>
      <c r="B30" s="96" t="s">
        <v>410</v>
      </c>
      <c r="C30" s="96">
        <v>18648145</v>
      </c>
      <c r="D30" s="97">
        <v>13588813</v>
      </c>
      <c r="E30" s="97">
        <v>0</v>
      </c>
      <c r="F30" s="97">
        <v>0</v>
      </c>
      <c r="G30" s="97">
        <v>0</v>
      </c>
      <c r="H30" s="97">
        <v>0</v>
      </c>
      <c r="I30" s="97">
        <f t="shared" si="0"/>
        <v>0</v>
      </c>
      <c r="J30" s="97"/>
      <c r="K30" s="97">
        <v>974343</v>
      </c>
      <c r="L30" s="97">
        <v>5050</v>
      </c>
      <c r="M30" s="97">
        <v>3742297</v>
      </c>
      <c r="N30" s="97">
        <v>444475</v>
      </c>
      <c r="O30" s="97">
        <f t="shared" si="1"/>
        <v>5166165</v>
      </c>
      <c r="P30" s="97"/>
      <c r="Q30" s="97">
        <f t="shared" si="2"/>
        <v>673712</v>
      </c>
      <c r="R30" s="97">
        <v>-88896</v>
      </c>
      <c r="S30" s="97">
        <v>584816</v>
      </c>
      <c r="T30" s="98"/>
      <c r="U30" s="98"/>
      <c r="V30" s="98"/>
      <c r="W30" s="98"/>
      <c r="X30" s="98"/>
      <c r="Y30" s="98"/>
      <c r="Z30" s="98"/>
      <c r="AA30" s="98"/>
      <c r="AB30" s="99"/>
      <c r="AC30" s="99"/>
      <c r="AD30" s="99"/>
      <c r="AE30" s="99"/>
      <c r="AF30" s="99"/>
      <c r="AG30" s="99"/>
      <c r="AH30" s="99"/>
      <c r="AI30" s="99"/>
    </row>
    <row r="31" spans="1:35">
      <c r="A31" s="95">
        <v>14300</v>
      </c>
      <c r="B31" s="96" t="s">
        <v>411</v>
      </c>
      <c r="C31" s="96">
        <v>53095208</v>
      </c>
      <c r="D31" s="97">
        <v>47058333</v>
      </c>
      <c r="E31" s="97">
        <v>0</v>
      </c>
      <c r="F31" s="97">
        <v>0</v>
      </c>
      <c r="G31" s="97">
        <v>0</v>
      </c>
      <c r="H31" s="97">
        <v>7824325</v>
      </c>
      <c r="I31" s="97">
        <f t="shared" si="0"/>
        <v>7824325</v>
      </c>
      <c r="J31" s="97"/>
      <c r="K31" s="97">
        <v>3374169</v>
      </c>
      <c r="L31" s="97">
        <v>17489</v>
      </c>
      <c r="M31" s="97">
        <v>12959650</v>
      </c>
      <c r="N31" s="97">
        <v>0</v>
      </c>
      <c r="O31" s="97">
        <f t="shared" si="1"/>
        <v>16351308</v>
      </c>
      <c r="P31" s="97"/>
      <c r="Q31" s="97">
        <f t="shared" si="2"/>
        <v>2333077</v>
      </c>
      <c r="R31" s="97">
        <v>1564860</v>
      </c>
      <c r="S31" s="97">
        <v>3897937</v>
      </c>
      <c r="T31" s="98"/>
      <c r="U31" s="98"/>
      <c r="V31" s="98"/>
      <c r="W31" s="98"/>
      <c r="X31" s="98"/>
      <c r="Y31" s="98"/>
      <c r="Z31" s="98"/>
      <c r="AA31" s="98"/>
      <c r="AB31" s="99"/>
      <c r="AC31" s="99"/>
      <c r="AD31" s="99"/>
      <c r="AE31" s="99"/>
      <c r="AF31" s="99"/>
      <c r="AG31" s="99"/>
      <c r="AH31" s="99"/>
      <c r="AI31" s="99"/>
    </row>
    <row r="32" spans="1:35">
      <c r="A32" s="95">
        <v>14300.1</v>
      </c>
      <c r="B32" s="96" t="s">
        <v>412</v>
      </c>
      <c r="C32" s="96">
        <v>5560605</v>
      </c>
      <c r="D32" s="97">
        <v>5541457</v>
      </c>
      <c r="E32" s="97">
        <v>0</v>
      </c>
      <c r="F32" s="97">
        <v>0</v>
      </c>
      <c r="G32" s="97">
        <v>0</v>
      </c>
      <c r="H32" s="97">
        <v>1518000</v>
      </c>
      <c r="I32" s="97">
        <f t="shared" si="0"/>
        <v>1518000</v>
      </c>
      <c r="J32" s="97"/>
      <c r="K32" s="97">
        <v>397333</v>
      </c>
      <c r="L32" s="97">
        <v>2059</v>
      </c>
      <c r="M32" s="97">
        <v>1526092</v>
      </c>
      <c r="N32" s="97">
        <v>0</v>
      </c>
      <c r="O32" s="97">
        <f t="shared" si="1"/>
        <v>1925484</v>
      </c>
      <c r="P32" s="97"/>
      <c r="Q32" s="97">
        <f t="shared" si="2"/>
        <v>274737</v>
      </c>
      <c r="R32" s="97">
        <v>303600</v>
      </c>
      <c r="S32" s="97">
        <v>578337</v>
      </c>
      <c r="T32" s="98"/>
      <c r="U32" s="98"/>
      <c r="V32" s="98"/>
      <c r="W32" s="98"/>
      <c r="X32" s="98"/>
      <c r="Y32" s="98"/>
      <c r="Z32" s="98"/>
      <c r="AA32" s="98"/>
      <c r="AB32" s="99"/>
      <c r="AC32" s="99"/>
      <c r="AD32" s="99"/>
      <c r="AE32" s="99"/>
      <c r="AF32" s="99"/>
      <c r="AG32" s="99"/>
      <c r="AH32" s="99"/>
      <c r="AI32" s="99"/>
    </row>
    <row r="33" spans="1:35">
      <c r="A33" s="95">
        <v>18400</v>
      </c>
      <c r="B33" s="96" t="s">
        <v>413</v>
      </c>
      <c r="C33" s="96">
        <v>203378738</v>
      </c>
      <c r="D33" s="97">
        <v>159857963</v>
      </c>
      <c r="E33" s="97">
        <v>0</v>
      </c>
      <c r="F33" s="97">
        <v>0</v>
      </c>
      <c r="G33" s="97">
        <v>0</v>
      </c>
      <c r="H33" s="97">
        <v>7778080</v>
      </c>
      <c r="I33" s="97">
        <f t="shared" si="0"/>
        <v>7778080</v>
      </c>
      <c r="J33" s="97"/>
      <c r="K33" s="97">
        <v>11462110</v>
      </c>
      <c r="L33" s="97">
        <v>59410</v>
      </c>
      <c r="M33" s="97">
        <v>44024153</v>
      </c>
      <c r="N33" s="97">
        <v>0</v>
      </c>
      <c r="O33" s="97">
        <f t="shared" si="1"/>
        <v>55545673</v>
      </c>
      <c r="P33" s="97"/>
      <c r="Q33" s="97">
        <f t="shared" si="2"/>
        <v>7925501</v>
      </c>
      <c r="R33" s="97">
        <v>1555615</v>
      </c>
      <c r="S33" s="97">
        <v>9481116</v>
      </c>
      <c r="T33" s="98"/>
      <c r="U33" s="98"/>
      <c r="V33" s="98"/>
      <c r="W33" s="98"/>
      <c r="X33" s="98"/>
      <c r="Y33" s="98"/>
      <c r="Z33" s="98"/>
      <c r="AA33" s="98"/>
      <c r="AB33" s="99"/>
      <c r="AC33" s="99"/>
      <c r="AD33" s="99"/>
      <c r="AE33" s="99"/>
      <c r="AF33" s="99"/>
      <c r="AG33" s="99"/>
      <c r="AH33" s="99"/>
      <c r="AI33" s="99"/>
    </row>
    <row r="34" spans="1:35">
      <c r="A34" s="95">
        <v>18600</v>
      </c>
      <c r="B34" s="96" t="s">
        <v>414</v>
      </c>
      <c r="C34" s="96">
        <v>856640</v>
      </c>
      <c r="D34" s="97">
        <v>478866</v>
      </c>
      <c r="E34" s="97">
        <v>0</v>
      </c>
      <c r="F34" s="97">
        <v>0</v>
      </c>
      <c r="G34" s="97">
        <v>0</v>
      </c>
      <c r="H34" s="97">
        <v>0</v>
      </c>
      <c r="I34" s="97">
        <f t="shared" si="0"/>
        <v>0</v>
      </c>
      <c r="J34" s="97"/>
      <c r="K34" s="97">
        <v>34336</v>
      </c>
      <c r="L34" s="97">
        <v>178</v>
      </c>
      <c r="M34" s="97">
        <v>131878</v>
      </c>
      <c r="N34" s="97">
        <v>183680</v>
      </c>
      <c r="O34" s="97">
        <f t="shared" si="1"/>
        <v>350072</v>
      </c>
      <c r="P34" s="97"/>
      <c r="Q34" s="97">
        <f t="shared" si="2"/>
        <v>23741</v>
      </c>
      <c r="R34" s="97">
        <v>-36734</v>
      </c>
      <c r="S34" s="97">
        <v>-12993</v>
      </c>
      <c r="T34" s="98"/>
      <c r="U34" s="98"/>
      <c r="V34" s="98"/>
      <c r="W34" s="98"/>
      <c r="X34" s="98"/>
      <c r="Y34" s="98"/>
      <c r="Z34" s="98"/>
      <c r="AA34" s="98"/>
      <c r="AB34" s="99"/>
      <c r="AC34" s="99"/>
      <c r="AD34" s="99"/>
      <c r="AE34" s="99"/>
      <c r="AF34" s="99"/>
      <c r="AG34" s="99"/>
      <c r="AH34" s="99"/>
      <c r="AI34" s="99"/>
    </row>
    <row r="35" spans="1:35">
      <c r="A35" s="95">
        <v>18690</v>
      </c>
      <c r="B35" s="96" t="s">
        <v>415</v>
      </c>
      <c r="C35" s="96">
        <v>180738</v>
      </c>
      <c r="D35" s="97">
        <v>0</v>
      </c>
      <c r="E35" s="97">
        <v>0</v>
      </c>
      <c r="F35" s="97">
        <v>0</v>
      </c>
      <c r="G35" s="97">
        <v>0</v>
      </c>
      <c r="H35" s="97">
        <v>0</v>
      </c>
      <c r="I35" s="97">
        <f t="shared" si="0"/>
        <v>0</v>
      </c>
      <c r="J35" s="97"/>
      <c r="K35" s="97">
        <v>0</v>
      </c>
      <c r="L35" s="97">
        <v>0</v>
      </c>
      <c r="M35" s="97">
        <v>0</v>
      </c>
      <c r="N35" s="97">
        <v>147680</v>
      </c>
      <c r="O35" s="97">
        <f t="shared" si="1"/>
        <v>147680</v>
      </c>
      <c r="P35" s="97"/>
      <c r="Q35" s="97">
        <f t="shared" si="2"/>
        <v>0</v>
      </c>
      <c r="R35" s="97">
        <v>-29538</v>
      </c>
      <c r="S35" s="97">
        <v>-29538</v>
      </c>
      <c r="T35" s="98"/>
      <c r="U35" s="98"/>
      <c r="V35" s="98"/>
      <c r="W35" s="98"/>
      <c r="X35" s="98"/>
      <c r="Y35" s="98"/>
      <c r="Z35" s="98"/>
      <c r="AA35" s="98"/>
      <c r="AB35" s="99"/>
      <c r="AC35" s="99"/>
      <c r="AD35" s="99"/>
      <c r="AE35" s="99"/>
      <c r="AF35" s="99"/>
      <c r="AG35" s="99"/>
      <c r="AH35" s="99"/>
      <c r="AI35" s="99"/>
    </row>
    <row r="36" spans="1:35">
      <c r="A36" s="95">
        <v>18740</v>
      </c>
      <c r="B36" s="96" t="s">
        <v>416</v>
      </c>
      <c r="C36" s="96">
        <v>258662</v>
      </c>
      <c r="D36" s="97">
        <v>221627</v>
      </c>
      <c r="E36" s="97">
        <v>0</v>
      </c>
      <c r="F36" s="97">
        <v>0</v>
      </c>
      <c r="G36" s="97">
        <v>0</v>
      </c>
      <c r="H36" s="97">
        <v>30455</v>
      </c>
      <c r="I36" s="97">
        <f t="shared" si="0"/>
        <v>30455</v>
      </c>
      <c r="J36" s="97"/>
      <c r="K36" s="97">
        <v>15891</v>
      </c>
      <c r="L36" s="97">
        <v>82</v>
      </c>
      <c r="M36" s="97">
        <v>61035</v>
      </c>
      <c r="N36" s="97">
        <v>0</v>
      </c>
      <c r="O36" s="97">
        <f t="shared" si="1"/>
        <v>77008</v>
      </c>
      <c r="P36" s="97"/>
      <c r="Q36" s="97">
        <f t="shared" si="2"/>
        <v>10988</v>
      </c>
      <c r="R36" s="97">
        <v>6089</v>
      </c>
      <c r="S36" s="97">
        <v>17077</v>
      </c>
      <c r="T36" s="98"/>
      <c r="U36" s="98"/>
      <c r="V36" s="98"/>
      <c r="W36" s="98"/>
      <c r="X36" s="98"/>
      <c r="Y36" s="98"/>
      <c r="Z36" s="98"/>
      <c r="AA36" s="98"/>
      <c r="AB36" s="99"/>
      <c r="AC36" s="99"/>
      <c r="AD36" s="99"/>
      <c r="AE36" s="99"/>
      <c r="AF36" s="99"/>
      <c r="AG36" s="99"/>
      <c r="AH36" s="99"/>
      <c r="AI36" s="99"/>
    </row>
    <row r="37" spans="1:35">
      <c r="A37" s="95">
        <v>18780</v>
      </c>
      <c r="B37" s="96" t="s">
        <v>417</v>
      </c>
      <c r="C37" s="96">
        <v>519337</v>
      </c>
      <c r="D37" s="97">
        <v>389219</v>
      </c>
      <c r="E37" s="97">
        <v>0</v>
      </c>
      <c r="F37" s="97">
        <v>0</v>
      </c>
      <c r="G37" s="97">
        <v>0</v>
      </c>
      <c r="H37" s="97">
        <v>240</v>
      </c>
      <c r="I37" s="97">
        <f t="shared" si="0"/>
        <v>240</v>
      </c>
      <c r="J37" s="97"/>
      <c r="K37" s="97">
        <v>27908</v>
      </c>
      <c r="L37" s="97">
        <v>145</v>
      </c>
      <c r="M37" s="97">
        <v>107189</v>
      </c>
      <c r="N37" s="97">
        <v>0</v>
      </c>
      <c r="O37" s="97">
        <f t="shared" si="1"/>
        <v>135242</v>
      </c>
      <c r="P37" s="97"/>
      <c r="Q37" s="97">
        <f t="shared" si="2"/>
        <v>19297</v>
      </c>
      <c r="R37" s="97">
        <v>50</v>
      </c>
      <c r="S37" s="97">
        <v>19347</v>
      </c>
      <c r="T37" s="98"/>
      <c r="U37" s="98"/>
      <c r="V37" s="98"/>
      <c r="W37" s="98"/>
      <c r="X37" s="98"/>
      <c r="Y37" s="98"/>
      <c r="Z37" s="98"/>
      <c r="AA37" s="98"/>
      <c r="AB37" s="99"/>
      <c r="AC37" s="99"/>
      <c r="AD37" s="99"/>
      <c r="AE37" s="99"/>
      <c r="AF37" s="99"/>
      <c r="AG37" s="99"/>
      <c r="AH37" s="99"/>
      <c r="AI37" s="99"/>
    </row>
    <row r="38" spans="1:35">
      <c r="A38" s="95">
        <v>19005</v>
      </c>
      <c r="B38" s="96" t="s">
        <v>418</v>
      </c>
      <c r="C38" s="96">
        <v>27964598</v>
      </c>
      <c r="D38" s="97">
        <v>21847962</v>
      </c>
      <c r="E38" s="97">
        <v>0</v>
      </c>
      <c r="F38" s="97">
        <v>0</v>
      </c>
      <c r="G38" s="97">
        <v>0</v>
      </c>
      <c r="H38" s="97">
        <v>988095</v>
      </c>
      <c r="I38" s="97">
        <f t="shared" si="0"/>
        <v>988095</v>
      </c>
      <c r="J38" s="97"/>
      <c r="K38" s="97">
        <v>1566539</v>
      </c>
      <c r="L38" s="97">
        <v>8120</v>
      </c>
      <c r="M38" s="97">
        <v>6016829</v>
      </c>
      <c r="N38" s="97">
        <v>0</v>
      </c>
      <c r="O38" s="97">
        <f t="shared" si="1"/>
        <v>7591488</v>
      </c>
      <c r="P38" s="97"/>
      <c r="Q38" s="97">
        <f t="shared" si="2"/>
        <v>1083187</v>
      </c>
      <c r="R38" s="97">
        <v>197619</v>
      </c>
      <c r="S38" s="97">
        <v>1280806</v>
      </c>
      <c r="T38" s="98"/>
      <c r="U38" s="98"/>
      <c r="V38" s="98"/>
      <c r="W38" s="98"/>
      <c r="X38" s="98"/>
      <c r="Y38" s="98"/>
      <c r="Z38" s="98"/>
      <c r="AA38" s="98"/>
      <c r="AB38" s="99"/>
      <c r="AC38" s="99"/>
      <c r="AD38" s="99"/>
      <c r="AE38" s="99"/>
      <c r="AF38" s="99"/>
      <c r="AG38" s="99"/>
      <c r="AH38" s="99"/>
      <c r="AI38" s="99"/>
    </row>
    <row r="39" spans="1:35">
      <c r="A39" s="95">
        <v>19100</v>
      </c>
      <c r="B39" s="96" t="s">
        <v>419</v>
      </c>
      <c r="C39" s="96">
        <v>2483290054</v>
      </c>
      <c r="D39" s="97">
        <v>1997326196</v>
      </c>
      <c r="E39" s="97">
        <v>0</v>
      </c>
      <c r="F39" s="97">
        <v>0</v>
      </c>
      <c r="G39" s="97">
        <v>0</v>
      </c>
      <c r="H39" s="97">
        <v>141324590</v>
      </c>
      <c r="I39" s="97">
        <f t="shared" si="0"/>
        <v>141324590</v>
      </c>
      <c r="J39" s="97"/>
      <c r="K39" s="97">
        <v>143211962</v>
      </c>
      <c r="L39" s="97">
        <v>742293</v>
      </c>
      <c r="M39" s="97">
        <v>550054515</v>
      </c>
      <c r="N39" s="97">
        <v>0</v>
      </c>
      <c r="O39" s="97">
        <f t="shared" si="1"/>
        <v>694008770</v>
      </c>
      <c r="P39" s="97"/>
      <c r="Q39" s="97">
        <f t="shared" si="2"/>
        <v>99024227</v>
      </c>
      <c r="R39" s="97">
        <v>28264917</v>
      </c>
      <c r="S39" s="97">
        <v>127289144</v>
      </c>
      <c r="T39" s="98"/>
      <c r="U39" s="98"/>
      <c r="V39" s="98"/>
      <c r="W39" s="98"/>
      <c r="X39" s="98"/>
      <c r="Y39" s="98"/>
      <c r="Z39" s="98"/>
      <c r="AA39" s="98"/>
      <c r="AB39" s="99"/>
      <c r="AC39" s="99"/>
      <c r="AD39" s="99"/>
      <c r="AE39" s="99"/>
      <c r="AF39" s="99"/>
      <c r="AG39" s="99"/>
      <c r="AH39" s="99"/>
      <c r="AI39" s="99"/>
    </row>
    <row r="40" spans="1:35">
      <c r="A40" s="95">
        <v>20100</v>
      </c>
      <c r="B40" s="96" t="s">
        <v>420</v>
      </c>
      <c r="C40" s="96">
        <v>469946641</v>
      </c>
      <c r="D40" s="97">
        <v>316660087</v>
      </c>
      <c r="E40" s="97">
        <v>0</v>
      </c>
      <c r="F40" s="97">
        <v>0</v>
      </c>
      <c r="G40" s="97">
        <v>0</v>
      </c>
      <c r="H40" s="97">
        <v>0</v>
      </c>
      <c r="I40" s="97">
        <f t="shared" si="0"/>
        <v>0</v>
      </c>
      <c r="J40" s="97"/>
      <c r="K40" s="97">
        <v>22705111</v>
      </c>
      <c r="L40" s="97">
        <v>117685</v>
      </c>
      <c r="M40" s="97">
        <v>87206742</v>
      </c>
      <c r="N40" s="97">
        <v>40773225</v>
      </c>
      <c r="O40" s="97">
        <f t="shared" si="1"/>
        <v>150802763</v>
      </c>
      <c r="P40" s="97"/>
      <c r="Q40" s="97">
        <f t="shared" si="2"/>
        <v>15699499</v>
      </c>
      <c r="R40" s="97">
        <v>-8154648</v>
      </c>
      <c r="S40" s="97">
        <v>7544851</v>
      </c>
      <c r="T40" s="98"/>
      <c r="U40" s="98"/>
      <c r="V40" s="98"/>
      <c r="W40" s="98"/>
      <c r="X40" s="98"/>
      <c r="Y40" s="98"/>
      <c r="Z40" s="98"/>
      <c r="AA40" s="98"/>
      <c r="AB40" s="99"/>
      <c r="AC40" s="99"/>
      <c r="AD40" s="99"/>
      <c r="AE40" s="99"/>
      <c r="AF40" s="99"/>
      <c r="AG40" s="99"/>
      <c r="AH40" s="99"/>
      <c r="AI40" s="99"/>
    </row>
    <row r="41" spans="1:35">
      <c r="A41" s="95">
        <v>20200</v>
      </c>
      <c r="B41" s="96" t="s">
        <v>421</v>
      </c>
      <c r="C41" s="96">
        <v>60834895</v>
      </c>
      <c r="D41" s="97">
        <v>44537750</v>
      </c>
      <c r="E41" s="97">
        <v>0</v>
      </c>
      <c r="F41" s="97">
        <v>0</v>
      </c>
      <c r="G41" s="97">
        <v>0</v>
      </c>
      <c r="H41" s="97">
        <v>0</v>
      </c>
      <c r="I41" s="97">
        <f t="shared" si="0"/>
        <v>0</v>
      </c>
      <c r="J41" s="97"/>
      <c r="K41" s="97">
        <v>3193439</v>
      </c>
      <c r="L41" s="97">
        <v>16552</v>
      </c>
      <c r="M41" s="97">
        <v>12265493</v>
      </c>
      <c r="N41" s="97">
        <v>1222840</v>
      </c>
      <c r="O41" s="97">
        <f t="shared" si="1"/>
        <v>16698324</v>
      </c>
      <c r="P41" s="97"/>
      <c r="Q41" s="97">
        <f t="shared" si="2"/>
        <v>2208110</v>
      </c>
      <c r="R41" s="97">
        <v>-244571</v>
      </c>
      <c r="S41" s="97">
        <v>1963539</v>
      </c>
      <c r="T41" s="98"/>
      <c r="U41" s="98"/>
      <c r="V41" s="98"/>
      <c r="W41" s="98"/>
      <c r="X41" s="98"/>
      <c r="Y41" s="98"/>
      <c r="Z41" s="98"/>
      <c r="AA41" s="98"/>
      <c r="AB41" s="99"/>
      <c r="AC41" s="99"/>
      <c r="AD41" s="99"/>
      <c r="AE41" s="99"/>
      <c r="AF41" s="99"/>
      <c r="AG41" s="99"/>
      <c r="AH41" s="99"/>
      <c r="AI41" s="99"/>
    </row>
    <row r="42" spans="1:35">
      <c r="A42" s="95">
        <v>20300</v>
      </c>
      <c r="B42" s="96" t="s">
        <v>422</v>
      </c>
      <c r="C42" s="96">
        <v>1137036767</v>
      </c>
      <c r="D42" s="97">
        <v>747188074</v>
      </c>
      <c r="E42" s="97">
        <v>0</v>
      </c>
      <c r="F42" s="97">
        <v>0</v>
      </c>
      <c r="G42" s="97">
        <v>0</v>
      </c>
      <c r="H42" s="97">
        <v>0</v>
      </c>
      <c r="I42" s="97">
        <f t="shared" si="0"/>
        <v>0</v>
      </c>
      <c r="J42" s="97"/>
      <c r="K42" s="97">
        <v>53574759</v>
      </c>
      <c r="L42" s="97">
        <v>277687</v>
      </c>
      <c r="M42" s="97">
        <v>205772184</v>
      </c>
      <c r="N42" s="97">
        <v>120053320</v>
      </c>
      <c r="O42" s="97">
        <f t="shared" si="1"/>
        <v>379677950</v>
      </c>
      <c r="P42" s="97"/>
      <c r="Q42" s="97">
        <f t="shared" si="2"/>
        <v>37044385</v>
      </c>
      <c r="R42" s="97">
        <v>-24010664</v>
      </c>
      <c r="S42" s="97">
        <v>13033721</v>
      </c>
      <c r="T42" s="98"/>
      <c r="U42" s="98"/>
      <c r="V42" s="98"/>
      <c r="W42" s="98"/>
      <c r="X42" s="98"/>
      <c r="Y42" s="98"/>
      <c r="Z42" s="98"/>
      <c r="AA42" s="98"/>
      <c r="AB42" s="99"/>
      <c r="AC42" s="99"/>
      <c r="AD42" s="99"/>
      <c r="AE42" s="99"/>
      <c r="AF42" s="99"/>
      <c r="AG42" s="99"/>
      <c r="AH42" s="99"/>
      <c r="AI42" s="99"/>
    </row>
    <row r="43" spans="1:35">
      <c r="A43" s="95">
        <v>20400</v>
      </c>
      <c r="B43" s="96" t="s">
        <v>423</v>
      </c>
      <c r="C43" s="96">
        <v>55367077</v>
      </c>
      <c r="D43" s="97">
        <v>36078513</v>
      </c>
      <c r="E43" s="97">
        <v>0</v>
      </c>
      <c r="F43" s="97">
        <v>0</v>
      </c>
      <c r="G43" s="97">
        <v>0</v>
      </c>
      <c r="H43" s="97">
        <v>0</v>
      </c>
      <c r="I43" s="97">
        <f t="shared" si="0"/>
        <v>0</v>
      </c>
      <c r="J43" s="97"/>
      <c r="K43" s="97">
        <v>2586896</v>
      </c>
      <c r="L43" s="97">
        <v>13408</v>
      </c>
      <c r="M43" s="97">
        <v>9935858</v>
      </c>
      <c r="N43" s="97">
        <v>6097391</v>
      </c>
      <c r="O43" s="97">
        <f t="shared" si="1"/>
        <v>18633553</v>
      </c>
      <c r="P43" s="97"/>
      <c r="Q43" s="97">
        <f t="shared" si="2"/>
        <v>1788715</v>
      </c>
      <c r="R43" s="97">
        <v>-1219479</v>
      </c>
      <c r="S43" s="97">
        <v>569236</v>
      </c>
      <c r="T43" s="98"/>
      <c r="U43" s="98"/>
      <c r="V43" s="98"/>
      <c r="W43" s="98"/>
      <c r="X43" s="98"/>
      <c r="Y43" s="98"/>
      <c r="Z43" s="98"/>
      <c r="AA43" s="98"/>
      <c r="AB43" s="99"/>
      <c r="AC43" s="99"/>
      <c r="AD43" s="99"/>
      <c r="AE43" s="99"/>
      <c r="AF43" s="99"/>
      <c r="AG43" s="99"/>
      <c r="AH43" s="99"/>
      <c r="AI43" s="99"/>
    </row>
    <row r="44" spans="1:35">
      <c r="A44" s="95">
        <v>20600</v>
      </c>
      <c r="B44" s="96" t="s">
        <v>424</v>
      </c>
      <c r="C44" s="96">
        <v>123409080</v>
      </c>
      <c r="D44" s="97">
        <v>85022391</v>
      </c>
      <c r="E44" s="97">
        <v>0</v>
      </c>
      <c r="F44" s="97">
        <v>0</v>
      </c>
      <c r="G44" s="97">
        <v>0</v>
      </c>
      <c r="H44" s="97">
        <v>0</v>
      </c>
      <c r="I44" s="97">
        <f t="shared" si="0"/>
        <v>0</v>
      </c>
      <c r="J44" s="97"/>
      <c r="K44" s="97">
        <v>6096262</v>
      </c>
      <c r="L44" s="97">
        <v>31598</v>
      </c>
      <c r="M44" s="97">
        <v>23414778</v>
      </c>
      <c r="N44" s="97">
        <v>8489880</v>
      </c>
      <c r="O44" s="97">
        <f t="shared" si="1"/>
        <v>38032518</v>
      </c>
      <c r="P44" s="97"/>
      <c r="Q44" s="97">
        <f t="shared" si="2"/>
        <v>4215274</v>
      </c>
      <c r="R44" s="97">
        <v>-1697975</v>
      </c>
      <c r="S44" s="97">
        <v>2517299</v>
      </c>
      <c r="T44" s="98"/>
      <c r="U44" s="98"/>
      <c r="V44" s="98"/>
      <c r="W44" s="98"/>
      <c r="X44" s="98"/>
      <c r="Y44" s="98"/>
      <c r="Z44" s="98"/>
      <c r="AA44" s="98"/>
      <c r="AB44" s="99"/>
      <c r="AC44" s="99"/>
      <c r="AD44" s="99"/>
      <c r="AE44" s="99"/>
      <c r="AF44" s="99"/>
      <c r="AG44" s="99"/>
      <c r="AH44" s="99"/>
      <c r="AI44" s="99"/>
    </row>
    <row r="45" spans="1:35">
      <c r="A45" s="95">
        <v>20700</v>
      </c>
      <c r="B45" s="96" t="s">
        <v>425</v>
      </c>
      <c r="C45" s="96">
        <v>271297256</v>
      </c>
      <c r="D45" s="97">
        <v>178919711</v>
      </c>
      <c r="E45" s="97">
        <v>0</v>
      </c>
      <c r="F45" s="97">
        <v>0</v>
      </c>
      <c r="G45" s="97">
        <v>0</v>
      </c>
      <c r="H45" s="97">
        <v>0</v>
      </c>
      <c r="I45" s="97">
        <f t="shared" si="0"/>
        <v>0</v>
      </c>
      <c r="J45" s="97"/>
      <c r="K45" s="97">
        <v>12828872</v>
      </c>
      <c r="L45" s="97">
        <v>66494</v>
      </c>
      <c r="M45" s="97">
        <v>49273671</v>
      </c>
      <c r="N45" s="97">
        <v>27411495</v>
      </c>
      <c r="O45" s="97">
        <f t="shared" si="1"/>
        <v>89580532</v>
      </c>
      <c r="P45" s="97"/>
      <c r="Q45" s="97">
        <f t="shared" si="2"/>
        <v>8870552</v>
      </c>
      <c r="R45" s="97">
        <v>-5482303</v>
      </c>
      <c r="S45" s="97">
        <v>3388249</v>
      </c>
      <c r="T45" s="98"/>
      <c r="U45" s="98"/>
      <c r="V45" s="98"/>
      <c r="W45" s="98"/>
      <c r="X45" s="98"/>
      <c r="Y45" s="98"/>
      <c r="Z45" s="98"/>
      <c r="AA45" s="98"/>
      <c r="AB45" s="99"/>
      <c r="AC45" s="99"/>
      <c r="AD45" s="99"/>
      <c r="AE45" s="99"/>
      <c r="AF45" s="99"/>
      <c r="AG45" s="99"/>
      <c r="AH45" s="99"/>
      <c r="AI45" s="99"/>
    </row>
    <row r="46" spans="1:35">
      <c r="A46" s="95">
        <v>20800</v>
      </c>
      <c r="B46" s="96" t="s">
        <v>426</v>
      </c>
      <c r="C46" s="96">
        <v>214061520</v>
      </c>
      <c r="D46" s="97">
        <v>143564788</v>
      </c>
      <c r="E46" s="97">
        <v>0</v>
      </c>
      <c r="F46" s="97">
        <v>0</v>
      </c>
      <c r="G46" s="97">
        <v>0</v>
      </c>
      <c r="H46" s="97">
        <v>0</v>
      </c>
      <c r="I46" s="97">
        <f t="shared" si="0"/>
        <v>0</v>
      </c>
      <c r="J46" s="97"/>
      <c r="K46" s="97">
        <v>10293859</v>
      </c>
      <c r="L46" s="97">
        <v>53355</v>
      </c>
      <c r="M46" s="97">
        <v>39537087</v>
      </c>
      <c r="N46" s="97">
        <v>19183275</v>
      </c>
      <c r="O46" s="97">
        <f t="shared" si="1"/>
        <v>69067576</v>
      </c>
      <c r="P46" s="97"/>
      <c r="Q46" s="97">
        <f t="shared" si="2"/>
        <v>7117712</v>
      </c>
      <c r="R46" s="97">
        <v>-3836657</v>
      </c>
      <c r="S46" s="97">
        <v>3281055</v>
      </c>
      <c r="T46" s="98"/>
      <c r="U46" s="98"/>
      <c r="V46" s="98"/>
      <c r="W46" s="98"/>
      <c r="X46" s="98"/>
      <c r="Y46" s="98"/>
      <c r="Z46" s="98"/>
      <c r="AA46" s="98"/>
      <c r="AB46" s="99"/>
      <c r="AC46" s="99"/>
      <c r="AD46" s="99"/>
      <c r="AE46" s="99"/>
      <c r="AF46" s="99"/>
      <c r="AG46" s="99"/>
      <c r="AH46" s="99"/>
      <c r="AI46" s="99"/>
    </row>
    <row r="47" spans="1:35">
      <c r="A47" s="95">
        <v>20900</v>
      </c>
      <c r="B47" s="96" t="s">
        <v>427</v>
      </c>
      <c r="C47" s="96">
        <v>441056660</v>
      </c>
      <c r="D47" s="97">
        <v>293363921</v>
      </c>
      <c r="E47" s="97">
        <v>0</v>
      </c>
      <c r="F47" s="97">
        <v>0</v>
      </c>
      <c r="G47" s="97">
        <v>0</v>
      </c>
      <c r="H47" s="97">
        <v>0</v>
      </c>
      <c r="I47" s="97">
        <f t="shared" si="0"/>
        <v>0</v>
      </c>
      <c r="J47" s="97"/>
      <c r="K47" s="97">
        <v>21034733</v>
      </c>
      <c r="L47" s="97">
        <v>109027</v>
      </c>
      <c r="M47" s="97">
        <v>80791085</v>
      </c>
      <c r="N47" s="97">
        <v>42278370</v>
      </c>
      <c r="O47" s="97">
        <f t="shared" si="1"/>
        <v>144213215</v>
      </c>
      <c r="P47" s="97"/>
      <c r="Q47" s="97">
        <f t="shared" si="2"/>
        <v>14544512</v>
      </c>
      <c r="R47" s="97">
        <v>-8455670</v>
      </c>
      <c r="S47" s="97">
        <v>6088842</v>
      </c>
      <c r="T47" s="98"/>
      <c r="U47" s="98"/>
      <c r="V47" s="98"/>
      <c r="W47" s="98"/>
      <c r="X47" s="98"/>
      <c r="Y47" s="98"/>
      <c r="Z47" s="98"/>
      <c r="AA47" s="98"/>
      <c r="AB47" s="99"/>
      <c r="AC47" s="99"/>
      <c r="AD47" s="99"/>
      <c r="AE47" s="99"/>
      <c r="AF47" s="99"/>
      <c r="AG47" s="99"/>
      <c r="AH47" s="99"/>
      <c r="AI47" s="99"/>
    </row>
    <row r="48" spans="1:35">
      <c r="A48" s="95">
        <v>21200</v>
      </c>
      <c r="B48" s="96" t="s">
        <v>428</v>
      </c>
      <c r="C48" s="96">
        <v>144479386</v>
      </c>
      <c r="D48" s="97">
        <v>93510444</v>
      </c>
      <c r="E48" s="97">
        <v>0</v>
      </c>
      <c r="F48" s="97">
        <v>0</v>
      </c>
      <c r="G48" s="97">
        <v>0</v>
      </c>
      <c r="H48" s="97">
        <v>0</v>
      </c>
      <c r="I48" s="97">
        <f t="shared" si="0"/>
        <v>0</v>
      </c>
      <c r="J48" s="97"/>
      <c r="K48" s="97">
        <v>6704871</v>
      </c>
      <c r="L48" s="97">
        <v>34753</v>
      </c>
      <c r="M48" s="97">
        <v>25752349</v>
      </c>
      <c r="N48" s="97">
        <v>16842865</v>
      </c>
      <c r="O48" s="97">
        <f t="shared" si="1"/>
        <v>49334838</v>
      </c>
      <c r="P48" s="97"/>
      <c r="Q48" s="97">
        <f t="shared" si="2"/>
        <v>4636098</v>
      </c>
      <c r="R48" s="97">
        <v>-3368568</v>
      </c>
      <c r="S48" s="97">
        <v>1267530</v>
      </c>
      <c r="T48" s="98"/>
      <c r="U48" s="98"/>
      <c r="V48" s="98"/>
      <c r="W48" s="98"/>
      <c r="X48" s="98"/>
      <c r="Y48" s="98"/>
      <c r="Z48" s="98"/>
      <c r="AA48" s="98"/>
      <c r="AB48" s="99"/>
      <c r="AC48" s="99"/>
      <c r="AD48" s="99"/>
      <c r="AE48" s="99"/>
      <c r="AF48" s="99"/>
      <c r="AG48" s="99"/>
      <c r="AH48" s="99"/>
      <c r="AI48" s="99"/>
    </row>
    <row r="49" spans="1:35">
      <c r="A49" s="95">
        <v>21300</v>
      </c>
      <c r="B49" s="96" t="s">
        <v>429</v>
      </c>
      <c r="C49" s="96">
        <v>1730002793</v>
      </c>
      <c r="D49" s="97">
        <v>1161399772</v>
      </c>
      <c r="E49" s="97">
        <v>0</v>
      </c>
      <c r="F49" s="97">
        <v>0</v>
      </c>
      <c r="G49" s="97">
        <v>0</v>
      </c>
      <c r="H49" s="97">
        <v>0</v>
      </c>
      <c r="I49" s="97">
        <f t="shared" si="0"/>
        <v>0</v>
      </c>
      <c r="J49" s="97"/>
      <c r="K49" s="97">
        <v>83274500</v>
      </c>
      <c r="L49" s="97">
        <v>431626</v>
      </c>
      <c r="M49" s="97">
        <v>319844195</v>
      </c>
      <c r="N49" s="97">
        <v>155303000</v>
      </c>
      <c r="O49" s="97">
        <f t="shared" si="1"/>
        <v>558853321</v>
      </c>
      <c r="P49" s="97"/>
      <c r="Q49" s="97">
        <f t="shared" si="2"/>
        <v>57580336</v>
      </c>
      <c r="R49" s="97">
        <v>-31060601</v>
      </c>
      <c r="S49" s="97">
        <v>26519735</v>
      </c>
      <c r="T49" s="98"/>
      <c r="U49" s="98"/>
      <c r="V49" s="98"/>
      <c r="W49" s="98"/>
      <c r="X49" s="98"/>
      <c r="Y49" s="98"/>
      <c r="Z49" s="98"/>
      <c r="AA49" s="98"/>
      <c r="AB49" s="99"/>
      <c r="AC49" s="99"/>
      <c r="AD49" s="99"/>
      <c r="AE49" s="99"/>
      <c r="AF49" s="99"/>
      <c r="AG49" s="99"/>
      <c r="AH49" s="99"/>
      <c r="AI49" s="99"/>
    </row>
    <row r="50" spans="1:35">
      <c r="A50" s="95">
        <v>21520</v>
      </c>
      <c r="B50" s="96" t="s">
        <v>41</v>
      </c>
      <c r="C50" s="96">
        <v>3153294783</v>
      </c>
      <c r="D50" s="97">
        <v>2085455588</v>
      </c>
      <c r="E50" s="97">
        <v>0</v>
      </c>
      <c r="F50" s="97">
        <v>0</v>
      </c>
      <c r="G50" s="97">
        <v>0</v>
      </c>
      <c r="H50" s="97">
        <v>0</v>
      </c>
      <c r="I50" s="97">
        <f t="shared" si="0"/>
        <v>0</v>
      </c>
      <c r="J50" s="97"/>
      <c r="K50" s="97">
        <v>149531002</v>
      </c>
      <c r="L50" s="97">
        <v>775045</v>
      </c>
      <c r="M50" s="97">
        <v>574324948</v>
      </c>
      <c r="N50" s="97">
        <v>318521045</v>
      </c>
      <c r="O50" s="97">
        <f t="shared" si="1"/>
        <v>1043152040</v>
      </c>
      <c r="P50" s="97"/>
      <c r="Q50" s="97">
        <f t="shared" si="2"/>
        <v>103393541</v>
      </c>
      <c r="R50" s="97">
        <v>-63704212</v>
      </c>
      <c r="S50" s="97">
        <v>39689329</v>
      </c>
      <c r="T50" s="98"/>
      <c r="U50" s="98"/>
      <c r="V50" s="98"/>
      <c r="W50" s="98"/>
      <c r="X50" s="98"/>
      <c r="Y50" s="98"/>
      <c r="Z50" s="98"/>
      <c r="AA50" s="98"/>
      <c r="AB50" s="99"/>
      <c r="AC50" s="99"/>
      <c r="AD50" s="99"/>
      <c r="AE50" s="99"/>
      <c r="AF50" s="99"/>
      <c r="AG50" s="99"/>
      <c r="AH50" s="99"/>
      <c r="AI50" s="99"/>
    </row>
    <row r="51" spans="1:35">
      <c r="A51" s="95">
        <v>21525</v>
      </c>
      <c r="B51" s="96" t="s">
        <v>430</v>
      </c>
      <c r="C51" s="96">
        <v>76362188</v>
      </c>
      <c r="D51" s="97">
        <v>54765104</v>
      </c>
      <c r="E51" s="97">
        <v>0</v>
      </c>
      <c r="F51" s="97">
        <v>0</v>
      </c>
      <c r="G51" s="97">
        <v>0</v>
      </c>
      <c r="H51" s="97">
        <v>0</v>
      </c>
      <c r="I51" s="97">
        <f t="shared" si="0"/>
        <v>0</v>
      </c>
      <c r="J51" s="97"/>
      <c r="K51" s="97">
        <v>3926759</v>
      </c>
      <c r="L51" s="97">
        <v>20353</v>
      </c>
      <c r="M51" s="97">
        <v>15082060</v>
      </c>
      <c r="N51" s="97">
        <v>3010915</v>
      </c>
      <c r="O51" s="97">
        <f t="shared" si="1"/>
        <v>22040087</v>
      </c>
      <c r="P51" s="97"/>
      <c r="Q51" s="97">
        <f t="shared" si="2"/>
        <v>2715166</v>
      </c>
      <c r="R51" s="97">
        <v>-602180</v>
      </c>
      <c r="S51" s="97">
        <v>2112986</v>
      </c>
      <c r="T51" s="98"/>
      <c r="U51" s="98"/>
      <c r="V51" s="98"/>
      <c r="W51" s="98"/>
      <c r="X51" s="98"/>
      <c r="Y51" s="98"/>
      <c r="Z51" s="98"/>
      <c r="AA51" s="98"/>
      <c r="AB51" s="99"/>
      <c r="AC51" s="99"/>
      <c r="AD51" s="99"/>
      <c r="AE51" s="99"/>
      <c r="AF51" s="99"/>
      <c r="AG51" s="99"/>
      <c r="AH51" s="99"/>
      <c r="AI51" s="99"/>
    </row>
    <row r="52" spans="1:35" ht="26.25">
      <c r="A52" s="95">
        <v>21525.1</v>
      </c>
      <c r="B52" s="96" t="s">
        <v>431</v>
      </c>
      <c r="C52" s="96">
        <v>4212555</v>
      </c>
      <c r="D52" s="97">
        <v>3829724</v>
      </c>
      <c r="E52" s="97">
        <v>0</v>
      </c>
      <c r="F52" s="97">
        <v>0</v>
      </c>
      <c r="G52" s="97">
        <v>0</v>
      </c>
      <c r="H52" s="97">
        <v>784590</v>
      </c>
      <c r="I52" s="97">
        <f t="shared" si="0"/>
        <v>784590</v>
      </c>
      <c r="J52" s="97"/>
      <c r="K52" s="97">
        <v>274598</v>
      </c>
      <c r="L52" s="97">
        <v>1423</v>
      </c>
      <c r="M52" s="97">
        <v>1054688</v>
      </c>
      <c r="N52" s="97">
        <v>0</v>
      </c>
      <c r="O52" s="97">
        <f t="shared" si="1"/>
        <v>1330709</v>
      </c>
      <c r="P52" s="97"/>
      <c r="Q52" s="97">
        <f t="shared" si="2"/>
        <v>189872</v>
      </c>
      <c r="R52" s="97">
        <v>156916</v>
      </c>
      <c r="S52" s="97">
        <v>346788</v>
      </c>
      <c r="T52" s="98"/>
      <c r="U52" s="98"/>
      <c r="V52" s="98"/>
      <c r="W52" s="98"/>
      <c r="X52" s="98"/>
      <c r="Y52" s="98"/>
      <c r="Z52" s="98"/>
      <c r="AA52" s="98"/>
      <c r="AB52" s="99"/>
      <c r="AC52" s="99"/>
      <c r="AD52" s="99"/>
      <c r="AE52" s="99"/>
      <c r="AF52" s="99"/>
      <c r="AG52" s="99"/>
      <c r="AH52" s="99"/>
      <c r="AI52" s="99"/>
    </row>
    <row r="53" spans="1:35">
      <c r="A53" s="95">
        <v>21550</v>
      </c>
      <c r="B53" s="96" t="s">
        <v>432</v>
      </c>
      <c r="C53" s="96">
        <v>1704201125</v>
      </c>
      <c r="D53" s="97">
        <v>1267142058</v>
      </c>
      <c r="E53" s="97">
        <v>0</v>
      </c>
      <c r="F53" s="97">
        <v>0</v>
      </c>
      <c r="G53" s="97">
        <v>0</v>
      </c>
      <c r="H53" s="97">
        <v>0</v>
      </c>
      <c r="I53" s="97">
        <f t="shared" si="0"/>
        <v>0</v>
      </c>
      <c r="J53" s="97"/>
      <c r="K53" s="97">
        <v>90856416</v>
      </c>
      <c r="L53" s="97">
        <v>470925</v>
      </c>
      <c r="M53" s="97">
        <v>348965138</v>
      </c>
      <c r="N53" s="97">
        <v>20138385</v>
      </c>
      <c r="O53" s="97">
        <f t="shared" si="1"/>
        <v>460430864</v>
      </c>
      <c r="P53" s="97"/>
      <c r="Q53" s="97">
        <f t="shared" si="2"/>
        <v>62822869</v>
      </c>
      <c r="R53" s="97">
        <v>-4027680</v>
      </c>
      <c r="S53" s="97">
        <v>58795189</v>
      </c>
      <c r="T53" s="98"/>
      <c r="U53" s="98"/>
      <c r="V53" s="98"/>
      <c r="W53" s="98"/>
      <c r="X53" s="98"/>
      <c r="Y53" s="98"/>
      <c r="Z53" s="98"/>
      <c r="AA53" s="98"/>
      <c r="AB53" s="99"/>
      <c r="AC53" s="99"/>
      <c r="AD53" s="99"/>
      <c r="AE53" s="99"/>
      <c r="AF53" s="99"/>
      <c r="AG53" s="99"/>
      <c r="AH53" s="99"/>
      <c r="AI53" s="99"/>
    </row>
    <row r="54" spans="1:35">
      <c r="A54" s="95">
        <v>21570</v>
      </c>
      <c r="B54" s="96" t="s">
        <v>433</v>
      </c>
      <c r="C54" s="96">
        <v>6846056</v>
      </c>
      <c r="D54" s="97">
        <v>5376185</v>
      </c>
      <c r="E54" s="97">
        <v>0</v>
      </c>
      <c r="F54" s="97">
        <v>0</v>
      </c>
      <c r="G54" s="97">
        <v>0</v>
      </c>
      <c r="H54" s="97">
        <v>260335</v>
      </c>
      <c r="I54" s="97">
        <f t="shared" si="0"/>
        <v>260335</v>
      </c>
      <c r="J54" s="97"/>
      <c r="K54" s="97">
        <v>385482</v>
      </c>
      <c r="L54" s="97">
        <v>1998</v>
      </c>
      <c r="M54" s="97">
        <v>1480577</v>
      </c>
      <c r="N54" s="97">
        <v>0</v>
      </c>
      <c r="O54" s="97">
        <f t="shared" si="1"/>
        <v>1868057</v>
      </c>
      <c r="P54" s="97"/>
      <c r="Q54" s="97">
        <f t="shared" si="2"/>
        <v>266543</v>
      </c>
      <c r="R54" s="97">
        <v>52065</v>
      </c>
      <c r="S54" s="97">
        <v>318608</v>
      </c>
      <c r="T54" s="98"/>
      <c r="U54" s="98"/>
      <c r="V54" s="98"/>
      <c r="W54" s="98"/>
      <c r="X54" s="98"/>
      <c r="Y54" s="98"/>
      <c r="Z54" s="98"/>
      <c r="AA54" s="98"/>
      <c r="AB54" s="99"/>
      <c r="AC54" s="99"/>
      <c r="AD54" s="99"/>
      <c r="AE54" s="99"/>
      <c r="AF54" s="99"/>
      <c r="AG54" s="99"/>
      <c r="AH54" s="99"/>
      <c r="AI54" s="99"/>
    </row>
    <row r="55" spans="1:35">
      <c r="A55" s="95">
        <v>21800</v>
      </c>
      <c r="B55" s="96" t="s">
        <v>434</v>
      </c>
      <c r="C55" s="96">
        <v>254977835</v>
      </c>
      <c r="D55" s="97">
        <v>170592206</v>
      </c>
      <c r="E55" s="97">
        <v>0</v>
      </c>
      <c r="F55" s="97">
        <v>0</v>
      </c>
      <c r="G55" s="97">
        <v>0</v>
      </c>
      <c r="H55" s="97">
        <v>0</v>
      </c>
      <c r="I55" s="97">
        <f t="shared" si="0"/>
        <v>0</v>
      </c>
      <c r="J55" s="97"/>
      <c r="K55" s="97">
        <v>12231775</v>
      </c>
      <c r="L55" s="97">
        <v>63399</v>
      </c>
      <c r="M55" s="97">
        <v>46980315</v>
      </c>
      <c r="N55" s="97">
        <v>23557585</v>
      </c>
      <c r="O55" s="97">
        <f t="shared" si="1"/>
        <v>82833074</v>
      </c>
      <c r="P55" s="97"/>
      <c r="Q55" s="97">
        <f t="shared" si="2"/>
        <v>8457688</v>
      </c>
      <c r="R55" s="97">
        <v>-4711513</v>
      </c>
      <c r="S55" s="97">
        <v>3746175</v>
      </c>
      <c r="T55" s="98"/>
      <c r="U55" s="98"/>
      <c r="V55" s="98"/>
      <c r="W55" s="98"/>
      <c r="X55" s="98"/>
      <c r="Y55" s="98"/>
      <c r="Z55" s="98"/>
      <c r="AA55" s="98"/>
      <c r="AB55" s="99"/>
      <c r="AC55" s="99"/>
      <c r="AD55" s="99"/>
      <c r="AE55" s="99"/>
      <c r="AF55" s="99"/>
      <c r="AG55" s="99"/>
      <c r="AH55" s="99"/>
      <c r="AI55" s="99"/>
    </row>
    <row r="56" spans="1:35">
      <c r="A56" s="95">
        <v>21900</v>
      </c>
      <c r="B56" s="96" t="s">
        <v>435</v>
      </c>
      <c r="C56" s="96">
        <v>146863084</v>
      </c>
      <c r="D56" s="97">
        <v>99363488</v>
      </c>
      <c r="E56" s="97">
        <v>0</v>
      </c>
      <c r="F56" s="97">
        <v>0</v>
      </c>
      <c r="G56" s="97">
        <v>0</v>
      </c>
      <c r="H56" s="97">
        <v>0</v>
      </c>
      <c r="I56" s="97">
        <f t="shared" si="0"/>
        <v>0</v>
      </c>
      <c r="J56" s="97"/>
      <c r="K56" s="97">
        <v>7124545</v>
      </c>
      <c r="L56" s="97">
        <v>36928</v>
      </c>
      <c r="M56" s="97">
        <v>27364251</v>
      </c>
      <c r="N56" s="97">
        <v>12197075</v>
      </c>
      <c r="O56" s="97">
        <f t="shared" si="1"/>
        <v>46722799</v>
      </c>
      <c r="P56" s="97"/>
      <c r="Q56" s="97">
        <f t="shared" si="2"/>
        <v>4926282</v>
      </c>
      <c r="R56" s="97">
        <v>-2439417</v>
      </c>
      <c r="S56" s="97">
        <v>2486865</v>
      </c>
      <c r="T56" s="98"/>
      <c r="U56" s="98"/>
      <c r="V56" s="98"/>
      <c r="W56" s="98"/>
      <c r="X56" s="98"/>
      <c r="Y56" s="98"/>
      <c r="Z56" s="98"/>
      <c r="AA56" s="98"/>
      <c r="AB56" s="99"/>
      <c r="AC56" s="99"/>
      <c r="AD56" s="99"/>
      <c r="AE56" s="99"/>
      <c r="AF56" s="99"/>
      <c r="AG56" s="99"/>
      <c r="AH56" s="99"/>
      <c r="AI56" s="99"/>
    </row>
    <row r="57" spans="1:35">
      <c r="A57" s="95">
        <v>22000</v>
      </c>
      <c r="B57" s="96" t="s">
        <v>436</v>
      </c>
      <c r="C57" s="96">
        <v>144310612</v>
      </c>
      <c r="D57" s="97">
        <v>106617885</v>
      </c>
      <c r="E57" s="97">
        <v>0</v>
      </c>
      <c r="F57" s="97">
        <v>0</v>
      </c>
      <c r="G57" s="97">
        <v>0</v>
      </c>
      <c r="H57" s="97">
        <v>0</v>
      </c>
      <c r="I57" s="97">
        <f t="shared" si="0"/>
        <v>0</v>
      </c>
      <c r="J57" s="97"/>
      <c r="K57" s="97">
        <v>7644698</v>
      </c>
      <c r="L57" s="97">
        <v>39624</v>
      </c>
      <c r="M57" s="97">
        <v>29362079</v>
      </c>
      <c r="N57" s="97">
        <v>1817280</v>
      </c>
      <c r="O57" s="97">
        <f t="shared" si="1"/>
        <v>38863681</v>
      </c>
      <c r="P57" s="97"/>
      <c r="Q57" s="97">
        <f t="shared" si="2"/>
        <v>5285944</v>
      </c>
      <c r="R57" s="97">
        <v>-363459</v>
      </c>
      <c r="S57" s="97">
        <v>4922485</v>
      </c>
      <c r="T57" s="98"/>
      <c r="U57" s="98"/>
      <c r="V57" s="98"/>
      <c r="W57" s="98"/>
      <c r="X57" s="98"/>
      <c r="Y57" s="98"/>
      <c r="Z57" s="98"/>
      <c r="AA57" s="98"/>
      <c r="AB57" s="99"/>
      <c r="AC57" s="99"/>
      <c r="AD57" s="99"/>
      <c r="AE57" s="99"/>
      <c r="AF57" s="99"/>
      <c r="AG57" s="99"/>
      <c r="AH57" s="99"/>
      <c r="AI57" s="99"/>
    </row>
    <row r="58" spans="1:35">
      <c r="A58" s="95">
        <v>23000</v>
      </c>
      <c r="B58" s="96" t="s">
        <v>437</v>
      </c>
      <c r="C58" s="96">
        <v>110965161</v>
      </c>
      <c r="D58" s="97">
        <v>77954552</v>
      </c>
      <c r="E58" s="97">
        <v>0</v>
      </c>
      <c r="F58" s="97">
        <v>0</v>
      </c>
      <c r="G58" s="97">
        <v>0</v>
      </c>
      <c r="H58" s="97">
        <v>0</v>
      </c>
      <c r="I58" s="97">
        <f t="shared" si="0"/>
        <v>0</v>
      </c>
      <c r="J58" s="97"/>
      <c r="K58" s="97">
        <v>5589485</v>
      </c>
      <c r="L58" s="97">
        <v>28971</v>
      </c>
      <c r="M58" s="97">
        <v>21468328</v>
      </c>
      <c r="N58" s="97">
        <v>6131135</v>
      </c>
      <c r="O58" s="97">
        <f t="shared" si="1"/>
        <v>33217919</v>
      </c>
      <c r="P58" s="97"/>
      <c r="Q58" s="97">
        <f t="shared" si="2"/>
        <v>3864862</v>
      </c>
      <c r="R58" s="97">
        <v>-1226229</v>
      </c>
      <c r="S58" s="97">
        <v>2638633</v>
      </c>
      <c r="T58" s="98"/>
      <c r="U58" s="98"/>
      <c r="V58" s="98"/>
      <c r="W58" s="98"/>
      <c r="X58" s="98"/>
      <c r="Y58" s="98"/>
      <c r="Z58" s="98"/>
      <c r="AA58" s="98"/>
      <c r="AB58" s="99"/>
      <c r="AC58" s="99"/>
      <c r="AD58" s="99"/>
      <c r="AE58" s="99"/>
      <c r="AF58" s="99"/>
      <c r="AG58" s="99"/>
      <c r="AH58" s="99"/>
      <c r="AI58" s="99"/>
    </row>
    <row r="59" spans="1:35">
      <c r="A59" s="95">
        <v>23100</v>
      </c>
      <c r="B59" s="96" t="s">
        <v>438</v>
      </c>
      <c r="C59" s="96">
        <v>643326249</v>
      </c>
      <c r="D59" s="97">
        <v>451110687</v>
      </c>
      <c r="E59" s="97">
        <v>0</v>
      </c>
      <c r="F59" s="97">
        <v>0</v>
      </c>
      <c r="G59" s="97">
        <v>0</v>
      </c>
      <c r="H59" s="97">
        <v>0</v>
      </c>
      <c r="I59" s="97">
        <f t="shared" si="0"/>
        <v>0</v>
      </c>
      <c r="J59" s="97"/>
      <c r="K59" s="97">
        <v>32345466</v>
      </c>
      <c r="L59" s="97">
        <v>167652</v>
      </c>
      <c r="M59" s="97">
        <v>124233824</v>
      </c>
      <c r="N59" s="97">
        <v>36367310</v>
      </c>
      <c r="O59" s="97">
        <f t="shared" si="1"/>
        <v>193114252</v>
      </c>
      <c r="P59" s="97"/>
      <c r="Q59" s="97">
        <f t="shared" si="2"/>
        <v>22365344</v>
      </c>
      <c r="R59" s="97">
        <v>-7273464</v>
      </c>
      <c r="S59" s="97">
        <v>15091880</v>
      </c>
      <c r="T59" s="98"/>
      <c r="U59" s="98"/>
      <c r="V59" s="98"/>
      <c r="W59" s="98"/>
      <c r="X59" s="98"/>
      <c r="Y59" s="98"/>
      <c r="Z59" s="98"/>
      <c r="AA59" s="98"/>
      <c r="AB59" s="99"/>
      <c r="AC59" s="99"/>
      <c r="AD59" s="99"/>
      <c r="AE59" s="99"/>
      <c r="AF59" s="99"/>
      <c r="AG59" s="99"/>
      <c r="AH59" s="99"/>
      <c r="AI59" s="99"/>
    </row>
    <row r="60" spans="1:35">
      <c r="A60" s="95">
        <v>23200</v>
      </c>
      <c r="B60" s="96" t="s">
        <v>439</v>
      </c>
      <c r="C60" s="96">
        <v>339091357</v>
      </c>
      <c r="D60" s="97">
        <v>230381927</v>
      </c>
      <c r="E60" s="97">
        <v>0</v>
      </c>
      <c r="F60" s="97">
        <v>0</v>
      </c>
      <c r="G60" s="97">
        <v>0</v>
      </c>
      <c r="H60" s="97">
        <v>0</v>
      </c>
      <c r="I60" s="97">
        <f t="shared" si="0"/>
        <v>0</v>
      </c>
      <c r="J60" s="97"/>
      <c r="K60" s="97">
        <v>16518808</v>
      </c>
      <c r="L60" s="97">
        <v>85620</v>
      </c>
      <c r="M60" s="97">
        <v>63446131</v>
      </c>
      <c r="N60" s="97">
        <v>28001280</v>
      </c>
      <c r="O60" s="97">
        <f t="shared" si="1"/>
        <v>108051839</v>
      </c>
      <c r="P60" s="97"/>
      <c r="Q60" s="97">
        <f t="shared" si="2"/>
        <v>11421966</v>
      </c>
      <c r="R60" s="97">
        <v>-5600255</v>
      </c>
      <c r="S60" s="97">
        <v>5821711</v>
      </c>
      <c r="T60" s="98"/>
      <c r="U60" s="98"/>
      <c r="V60" s="98"/>
      <c r="W60" s="98"/>
      <c r="X60" s="98"/>
      <c r="Y60" s="98"/>
      <c r="Z60" s="98"/>
      <c r="AA60" s="98"/>
      <c r="AB60" s="99"/>
      <c r="AC60" s="99"/>
      <c r="AD60" s="99"/>
      <c r="AE60" s="99"/>
      <c r="AF60" s="99"/>
      <c r="AG60" s="99"/>
      <c r="AH60" s="99"/>
      <c r="AI60" s="99"/>
    </row>
    <row r="61" spans="1:35">
      <c r="A61" s="95">
        <v>30000</v>
      </c>
      <c r="B61" s="96" t="s">
        <v>440</v>
      </c>
      <c r="C61" s="96">
        <v>38027979</v>
      </c>
      <c r="D61" s="97">
        <v>29604942</v>
      </c>
      <c r="E61" s="97">
        <v>0</v>
      </c>
      <c r="F61" s="97">
        <v>0</v>
      </c>
      <c r="G61" s="97">
        <v>0</v>
      </c>
      <c r="H61" s="97">
        <v>1002035</v>
      </c>
      <c r="I61" s="97">
        <f t="shared" si="0"/>
        <v>1002035</v>
      </c>
      <c r="J61" s="97"/>
      <c r="K61" s="97">
        <v>2122729</v>
      </c>
      <c r="L61" s="97">
        <v>11002</v>
      </c>
      <c r="M61" s="97">
        <v>8153066</v>
      </c>
      <c r="N61" s="97">
        <v>0</v>
      </c>
      <c r="O61" s="97">
        <f t="shared" si="1"/>
        <v>10286797</v>
      </c>
      <c r="P61" s="97"/>
      <c r="Q61" s="97">
        <f t="shared" si="2"/>
        <v>1467766</v>
      </c>
      <c r="R61" s="97">
        <v>200406</v>
      </c>
      <c r="S61" s="97">
        <v>1668172</v>
      </c>
      <c r="T61" s="98"/>
      <c r="U61" s="98"/>
      <c r="V61" s="98"/>
      <c r="W61" s="98"/>
      <c r="X61" s="98"/>
      <c r="Y61" s="98"/>
      <c r="Z61" s="98"/>
      <c r="AA61" s="98"/>
      <c r="AB61" s="99"/>
      <c r="AC61" s="99"/>
      <c r="AD61" s="99"/>
      <c r="AE61" s="99"/>
      <c r="AF61" s="99"/>
      <c r="AG61" s="99"/>
      <c r="AH61" s="99"/>
      <c r="AI61" s="99"/>
    </row>
    <row r="62" spans="1:35">
      <c r="A62" s="95">
        <v>30100</v>
      </c>
      <c r="B62" s="96" t="s">
        <v>441</v>
      </c>
      <c r="C62" s="96">
        <v>336184984</v>
      </c>
      <c r="D62" s="97">
        <v>257905302</v>
      </c>
      <c r="E62" s="97">
        <v>0</v>
      </c>
      <c r="F62" s="97">
        <v>0</v>
      </c>
      <c r="G62" s="97">
        <v>0</v>
      </c>
      <c r="H62" s="97">
        <v>4344170</v>
      </c>
      <c r="I62" s="97">
        <f t="shared" si="0"/>
        <v>4344170</v>
      </c>
      <c r="J62" s="97"/>
      <c r="K62" s="97">
        <v>18492285</v>
      </c>
      <c r="L62" s="97">
        <v>95849</v>
      </c>
      <c r="M62" s="97">
        <v>71025943</v>
      </c>
      <c r="N62" s="97">
        <v>0</v>
      </c>
      <c r="O62" s="97">
        <f t="shared" si="1"/>
        <v>89614077</v>
      </c>
      <c r="P62" s="97"/>
      <c r="Q62" s="97">
        <f t="shared" si="2"/>
        <v>12786531</v>
      </c>
      <c r="R62" s="97">
        <v>868831</v>
      </c>
      <c r="S62" s="97">
        <v>13655362</v>
      </c>
      <c r="T62" s="98"/>
      <c r="U62" s="98"/>
      <c r="V62" s="98"/>
      <c r="W62" s="98"/>
      <c r="X62" s="98"/>
      <c r="Y62" s="98"/>
      <c r="Z62" s="98"/>
      <c r="AA62" s="98"/>
      <c r="AB62" s="99"/>
      <c r="AC62" s="99"/>
      <c r="AD62" s="99"/>
      <c r="AE62" s="99"/>
      <c r="AF62" s="99"/>
      <c r="AG62" s="99"/>
      <c r="AH62" s="99"/>
      <c r="AI62" s="99"/>
    </row>
    <row r="63" spans="1:35">
      <c r="A63" s="95">
        <v>30102</v>
      </c>
      <c r="B63" s="96" t="s">
        <v>442</v>
      </c>
      <c r="C63" s="96">
        <v>6275645</v>
      </c>
      <c r="D63" s="97">
        <v>4797110</v>
      </c>
      <c r="E63" s="97">
        <v>0</v>
      </c>
      <c r="F63" s="97">
        <v>0</v>
      </c>
      <c r="G63" s="97">
        <v>0</v>
      </c>
      <c r="H63" s="97">
        <v>57545</v>
      </c>
      <c r="I63" s="97">
        <f t="shared" si="0"/>
        <v>57545</v>
      </c>
      <c r="J63" s="97"/>
      <c r="K63" s="97">
        <v>343962</v>
      </c>
      <c r="L63" s="97">
        <v>1783</v>
      </c>
      <c r="M63" s="97">
        <v>1321102</v>
      </c>
      <c r="N63" s="97">
        <v>0</v>
      </c>
      <c r="O63" s="97">
        <f t="shared" si="1"/>
        <v>1666847</v>
      </c>
      <c r="P63" s="97"/>
      <c r="Q63" s="97">
        <f t="shared" si="2"/>
        <v>237833</v>
      </c>
      <c r="R63" s="97">
        <v>11507</v>
      </c>
      <c r="S63" s="97">
        <v>249340</v>
      </c>
      <c r="T63" s="98"/>
      <c r="U63" s="98"/>
      <c r="V63" s="98"/>
      <c r="W63" s="98"/>
      <c r="X63" s="98"/>
      <c r="Y63" s="98"/>
      <c r="Z63" s="98"/>
      <c r="AA63" s="98"/>
      <c r="AB63" s="99"/>
      <c r="AC63" s="99"/>
      <c r="AD63" s="99"/>
      <c r="AE63" s="99"/>
      <c r="AF63" s="99"/>
      <c r="AG63" s="99"/>
      <c r="AH63" s="99"/>
      <c r="AI63" s="99"/>
    </row>
    <row r="64" spans="1:35">
      <c r="A64" s="95">
        <v>30103</v>
      </c>
      <c r="B64" s="96" t="s">
        <v>443</v>
      </c>
      <c r="C64" s="96">
        <v>7180309</v>
      </c>
      <c r="D64" s="97">
        <v>6459441</v>
      </c>
      <c r="E64" s="97">
        <v>0</v>
      </c>
      <c r="F64" s="97">
        <v>0</v>
      </c>
      <c r="G64" s="97">
        <v>0</v>
      </c>
      <c r="H64" s="97">
        <v>1134010</v>
      </c>
      <c r="I64" s="97">
        <f t="shared" si="0"/>
        <v>1134010</v>
      </c>
      <c r="J64" s="97"/>
      <c r="K64" s="97">
        <v>463154</v>
      </c>
      <c r="L64" s="97">
        <v>2401</v>
      </c>
      <c r="M64" s="97">
        <v>1778901</v>
      </c>
      <c r="N64" s="97">
        <v>0</v>
      </c>
      <c r="O64" s="97">
        <f t="shared" si="1"/>
        <v>2244456</v>
      </c>
      <c r="P64" s="97"/>
      <c r="Q64" s="97">
        <f t="shared" si="2"/>
        <v>320249</v>
      </c>
      <c r="R64" s="97">
        <v>226798</v>
      </c>
      <c r="S64" s="97">
        <v>547047</v>
      </c>
      <c r="T64" s="98"/>
      <c r="U64" s="98"/>
      <c r="V64" s="98"/>
      <c r="W64" s="98"/>
      <c r="X64" s="98"/>
      <c r="Y64" s="98"/>
      <c r="Z64" s="98"/>
      <c r="AA64" s="98"/>
      <c r="AB64" s="99"/>
      <c r="AC64" s="99"/>
      <c r="AD64" s="99"/>
      <c r="AE64" s="99"/>
      <c r="AF64" s="99"/>
      <c r="AG64" s="99"/>
      <c r="AH64" s="99"/>
      <c r="AI64" s="99"/>
    </row>
    <row r="65" spans="1:35">
      <c r="A65" s="95">
        <v>30104</v>
      </c>
      <c r="B65" s="96" t="s">
        <v>444</v>
      </c>
      <c r="C65" s="96">
        <v>4578588</v>
      </c>
      <c r="D65" s="97">
        <v>3834837</v>
      </c>
      <c r="E65" s="97">
        <v>0</v>
      </c>
      <c r="F65" s="97">
        <v>0</v>
      </c>
      <c r="G65" s="97">
        <v>0</v>
      </c>
      <c r="H65" s="97">
        <v>399460</v>
      </c>
      <c r="I65" s="97">
        <f t="shared" si="0"/>
        <v>399460</v>
      </c>
      <c r="J65" s="97"/>
      <c r="K65" s="97">
        <v>274965</v>
      </c>
      <c r="L65" s="97">
        <v>1425</v>
      </c>
      <c r="M65" s="97">
        <v>1056097</v>
      </c>
      <c r="N65" s="97">
        <v>0</v>
      </c>
      <c r="O65" s="97">
        <f t="shared" si="1"/>
        <v>1332487</v>
      </c>
      <c r="P65" s="97"/>
      <c r="Q65" s="97">
        <f t="shared" si="2"/>
        <v>190125</v>
      </c>
      <c r="R65" s="97">
        <v>79895</v>
      </c>
      <c r="S65" s="97">
        <v>270020</v>
      </c>
      <c r="T65" s="98"/>
      <c r="U65" s="98"/>
      <c r="V65" s="98"/>
      <c r="W65" s="98"/>
      <c r="X65" s="98"/>
      <c r="Y65" s="98"/>
      <c r="Z65" s="98"/>
      <c r="AA65" s="98"/>
      <c r="AB65" s="99"/>
      <c r="AC65" s="99"/>
      <c r="AD65" s="99"/>
      <c r="AE65" s="99"/>
      <c r="AF65" s="99"/>
      <c r="AG65" s="99"/>
      <c r="AH65" s="99"/>
      <c r="AI65" s="99"/>
    </row>
    <row r="66" spans="1:35">
      <c r="A66" s="95">
        <v>30105</v>
      </c>
      <c r="B66" s="96" t="s">
        <v>445</v>
      </c>
      <c r="C66" s="96">
        <v>31176776</v>
      </c>
      <c r="D66" s="97">
        <v>23973545</v>
      </c>
      <c r="E66" s="97">
        <v>0</v>
      </c>
      <c r="F66" s="97">
        <v>0</v>
      </c>
      <c r="G66" s="97">
        <v>0</v>
      </c>
      <c r="H66" s="97">
        <v>613935</v>
      </c>
      <c r="I66" s="97">
        <f t="shared" si="0"/>
        <v>613935</v>
      </c>
      <c r="J66" s="97"/>
      <c r="K66" s="97">
        <v>1718947</v>
      </c>
      <c r="L66" s="97">
        <v>8910</v>
      </c>
      <c r="M66" s="97">
        <v>6602205</v>
      </c>
      <c r="N66" s="97">
        <v>0</v>
      </c>
      <c r="O66" s="97">
        <f t="shared" si="1"/>
        <v>8330062</v>
      </c>
      <c r="P66" s="97"/>
      <c r="Q66" s="97">
        <f t="shared" si="2"/>
        <v>1188570</v>
      </c>
      <c r="R66" s="97">
        <v>122789</v>
      </c>
      <c r="S66" s="97">
        <v>1311359</v>
      </c>
      <c r="T66" s="98"/>
      <c r="U66" s="98"/>
      <c r="V66" s="98"/>
      <c r="W66" s="98"/>
      <c r="X66" s="98"/>
      <c r="Y66" s="98"/>
      <c r="Z66" s="98"/>
      <c r="AA66" s="98"/>
      <c r="AB66" s="99"/>
      <c r="AC66" s="99"/>
      <c r="AD66" s="99"/>
      <c r="AE66" s="99"/>
      <c r="AF66" s="99"/>
      <c r="AG66" s="99"/>
      <c r="AH66" s="99"/>
      <c r="AI66" s="99"/>
    </row>
    <row r="67" spans="1:35">
      <c r="A67" s="95">
        <v>30200</v>
      </c>
      <c r="B67" s="96" t="s">
        <v>446</v>
      </c>
      <c r="C67" s="96">
        <v>73894467</v>
      </c>
      <c r="D67" s="97">
        <v>58993316</v>
      </c>
      <c r="E67" s="97">
        <v>0</v>
      </c>
      <c r="F67" s="97">
        <v>0</v>
      </c>
      <c r="G67" s="97">
        <v>0</v>
      </c>
      <c r="H67" s="97">
        <v>3558905</v>
      </c>
      <c r="I67" s="97">
        <f t="shared" si="0"/>
        <v>3558905</v>
      </c>
      <c r="J67" s="97"/>
      <c r="K67" s="97">
        <v>4229929</v>
      </c>
      <c r="L67" s="97">
        <v>21924</v>
      </c>
      <c r="M67" s="97">
        <v>16246490</v>
      </c>
      <c r="N67" s="97">
        <v>0</v>
      </c>
      <c r="O67" s="97">
        <f t="shared" si="1"/>
        <v>20498343</v>
      </c>
      <c r="P67" s="97"/>
      <c r="Q67" s="97">
        <f t="shared" si="2"/>
        <v>2924794</v>
      </c>
      <c r="R67" s="97">
        <v>711780</v>
      </c>
      <c r="S67" s="97">
        <v>3636574</v>
      </c>
      <c r="T67" s="98"/>
      <c r="U67" s="98"/>
      <c r="V67" s="98"/>
      <c r="W67" s="98"/>
      <c r="X67" s="98"/>
      <c r="Y67" s="98"/>
      <c r="Z67" s="98"/>
      <c r="AA67" s="98"/>
      <c r="AB67" s="99"/>
      <c r="AC67" s="99"/>
      <c r="AD67" s="99"/>
      <c r="AE67" s="99"/>
      <c r="AF67" s="99"/>
      <c r="AG67" s="99"/>
      <c r="AH67" s="99"/>
      <c r="AI67" s="99"/>
    </row>
    <row r="68" spans="1:35">
      <c r="A68" s="95">
        <v>30300</v>
      </c>
      <c r="B68" s="96" t="s">
        <v>447</v>
      </c>
      <c r="C68" s="96">
        <v>25325691</v>
      </c>
      <c r="D68" s="97">
        <v>18666048</v>
      </c>
      <c r="E68" s="97">
        <v>0</v>
      </c>
      <c r="F68" s="97">
        <v>0</v>
      </c>
      <c r="G68" s="97">
        <v>0</v>
      </c>
      <c r="H68" s="97">
        <v>0</v>
      </c>
      <c r="I68" s="97">
        <f t="shared" si="0"/>
        <v>0</v>
      </c>
      <c r="J68" s="97"/>
      <c r="K68" s="97">
        <v>1338390</v>
      </c>
      <c r="L68" s="97">
        <v>6937</v>
      </c>
      <c r="M68" s="97">
        <v>5140544</v>
      </c>
      <c r="N68" s="97">
        <v>474800</v>
      </c>
      <c r="O68" s="97">
        <f t="shared" si="1"/>
        <v>6960671</v>
      </c>
      <c r="P68" s="97"/>
      <c r="Q68" s="97">
        <f t="shared" si="2"/>
        <v>925433</v>
      </c>
      <c r="R68" s="97">
        <v>-94962</v>
      </c>
      <c r="S68" s="97">
        <v>830471</v>
      </c>
      <c r="T68" s="98"/>
      <c r="U68" s="98"/>
      <c r="V68" s="98"/>
      <c r="W68" s="98"/>
      <c r="X68" s="98"/>
      <c r="Y68" s="98"/>
      <c r="Z68" s="98"/>
      <c r="AA68" s="98"/>
      <c r="AB68" s="99"/>
      <c r="AC68" s="99"/>
      <c r="AD68" s="99"/>
      <c r="AE68" s="99"/>
      <c r="AF68" s="99"/>
      <c r="AG68" s="99"/>
      <c r="AH68" s="99"/>
      <c r="AI68" s="99"/>
    </row>
    <row r="69" spans="1:35">
      <c r="A69" s="95">
        <v>30400</v>
      </c>
      <c r="B69" s="96" t="s">
        <v>448</v>
      </c>
      <c r="C69" s="96">
        <v>46640606</v>
      </c>
      <c r="D69" s="97">
        <v>35396207</v>
      </c>
      <c r="E69" s="97">
        <v>0</v>
      </c>
      <c r="F69" s="97">
        <v>0</v>
      </c>
      <c r="G69" s="97">
        <v>0</v>
      </c>
      <c r="H69" s="97">
        <v>314735</v>
      </c>
      <c r="I69" s="97">
        <f t="shared" si="0"/>
        <v>314735</v>
      </c>
      <c r="J69" s="97"/>
      <c r="K69" s="97">
        <v>2537973</v>
      </c>
      <c r="L69" s="97">
        <v>13155</v>
      </c>
      <c r="M69" s="97">
        <v>9747954</v>
      </c>
      <c r="N69" s="97">
        <v>0</v>
      </c>
      <c r="O69" s="97">
        <f t="shared" si="1"/>
        <v>12299082</v>
      </c>
      <c r="P69" s="97"/>
      <c r="Q69" s="97">
        <f t="shared" si="2"/>
        <v>1754887</v>
      </c>
      <c r="R69" s="97">
        <v>62947</v>
      </c>
      <c r="S69" s="97">
        <v>1817834</v>
      </c>
      <c r="T69" s="98"/>
      <c r="U69" s="98"/>
      <c r="V69" s="98"/>
      <c r="W69" s="98"/>
      <c r="X69" s="98"/>
      <c r="Y69" s="98"/>
      <c r="Z69" s="98"/>
      <c r="AA69" s="98"/>
      <c r="AB69" s="99"/>
      <c r="AC69" s="99"/>
      <c r="AD69" s="99"/>
      <c r="AE69" s="99"/>
      <c r="AF69" s="99"/>
      <c r="AG69" s="99"/>
      <c r="AH69" s="99"/>
      <c r="AI69" s="99"/>
    </row>
    <row r="70" spans="1:35">
      <c r="A70" s="95">
        <v>30405</v>
      </c>
      <c r="B70" s="96" t="s">
        <v>449</v>
      </c>
      <c r="C70" s="96">
        <v>32358660</v>
      </c>
      <c r="D70" s="97">
        <v>22715152</v>
      </c>
      <c r="E70" s="97">
        <v>0</v>
      </c>
      <c r="F70" s="97">
        <v>0</v>
      </c>
      <c r="G70" s="97">
        <v>0</v>
      </c>
      <c r="H70" s="97">
        <v>0</v>
      </c>
      <c r="I70" s="97">
        <f t="shared" si="0"/>
        <v>0</v>
      </c>
      <c r="J70" s="97"/>
      <c r="K70" s="97">
        <v>1628718</v>
      </c>
      <c r="L70" s="97">
        <v>8442</v>
      </c>
      <c r="M70" s="97">
        <v>6255649</v>
      </c>
      <c r="N70" s="97">
        <v>1835120</v>
      </c>
      <c r="O70" s="97">
        <f t="shared" si="1"/>
        <v>9727929</v>
      </c>
      <c r="P70" s="97"/>
      <c r="Q70" s="97">
        <f t="shared" si="2"/>
        <v>1126181</v>
      </c>
      <c r="R70" s="97">
        <v>-367022</v>
      </c>
      <c r="S70" s="97">
        <v>759159</v>
      </c>
      <c r="T70" s="98"/>
      <c r="U70" s="98"/>
      <c r="V70" s="98"/>
      <c r="W70" s="98"/>
      <c r="X70" s="98"/>
      <c r="Y70" s="98"/>
      <c r="Z70" s="98"/>
      <c r="AA70" s="98"/>
      <c r="AB70" s="99"/>
      <c r="AC70" s="99"/>
      <c r="AD70" s="99"/>
      <c r="AE70" s="99"/>
      <c r="AF70" s="99"/>
      <c r="AG70" s="99"/>
      <c r="AH70" s="99"/>
      <c r="AI70" s="99"/>
    </row>
    <row r="71" spans="1:35">
      <c r="A71" s="95">
        <v>30500</v>
      </c>
      <c r="B71" s="96" t="s">
        <v>450</v>
      </c>
      <c r="C71" s="96">
        <v>49174198</v>
      </c>
      <c r="D71" s="97">
        <v>38072097</v>
      </c>
      <c r="E71" s="97">
        <v>0</v>
      </c>
      <c r="F71" s="97">
        <v>0</v>
      </c>
      <c r="G71" s="97">
        <v>0</v>
      </c>
      <c r="H71" s="97">
        <v>1082030</v>
      </c>
      <c r="I71" s="97">
        <f t="shared" si="0"/>
        <v>1082030</v>
      </c>
      <c r="J71" s="97"/>
      <c r="K71" s="97">
        <v>2729839</v>
      </c>
      <c r="L71" s="97">
        <v>14149</v>
      </c>
      <c r="M71" s="97">
        <v>10484882</v>
      </c>
      <c r="N71" s="97">
        <v>0</v>
      </c>
      <c r="O71" s="97">
        <f t="shared" si="1"/>
        <v>13228870</v>
      </c>
      <c r="P71" s="97"/>
      <c r="Q71" s="97">
        <f t="shared" si="2"/>
        <v>1887553</v>
      </c>
      <c r="R71" s="97">
        <v>216401</v>
      </c>
      <c r="S71" s="97">
        <v>2103954</v>
      </c>
      <c r="T71" s="98"/>
      <c r="U71" s="98"/>
      <c r="V71" s="98"/>
      <c r="W71" s="98"/>
      <c r="X71" s="98"/>
      <c r="Y71" s="98"/>
      <c r="Z71" s="98"/>
      <c r="AA71" s="98"/>
      <c r="AB71" s="99"/>
      <c r="AC71" s="99"/>
      <c r="AD71" s="99"/>
      <c r="AE71" s="99"/>
      <c r="AF71" s="99"/>
      <c r="AG71" s="99"/>
      <c r="AH71" s="99"/>
      <c r="AI71" s="99"/>
    </row>
    <row r="72" spans="1:35">
      <c r="A72" s="95">
        <v>30600</v>
      </c>
      <c r="B72" s="96" t="s">
        <v>451</v>
      </c>
      <c r="C72" s="96">
        <v>38311527</v>
      </c>
      <c r="D72" s="97">
        <v>29656746</v>
      </c>
      <c r="E72" s="97">
        <v>0</v>
      </c>
      <c r="F72" s="97">
        <v>0</v>
      </c>
      <c r="G72" s="97">
        <v>0</v>
      </c>
      <c r="H72" s="97">
        <v>840565</v>
      </c>
      <c r="I72" s="97">
        <f t="shared" ref="I72:I135" si="3">SUM(E72:H72)</f>
        <v>840565</v>
      </c>
      <c r="J72" s="97"/>
      <c r="K72" s="97">
        <v>2126443</v>
      </c>
      <c r="L72" s="97">
        <v>11022</v>
      </c>
      <c r="M72" s="97">
        <v>8167332</v>
      </c>
      <c r="N72" s="97">
        <v>0</v>
      </c>
      <c r="O72" s="97">
        <f t="shared" ref="O72:O135" si="4">SUM(K72:N72)</f>
        <v>10304797</v>
      </c>
      <c r="P72" s="97"/>
      <c r="Q72" s="97">
        <f t="shared" ref="Q72:Q135" si="5">S72-R72</f>
        <v>1470334</v>
      </c>
      <c r="R72" s="97">
        <v>168112</v>
      </c>
      <c r="S72" s="97">
        <v>1638446</v>
      </c>
      <c r="T72" s="98"/>
      <c r="U72" s="98"/>
      <c r="V72" s="98"/>
      <c r="W72" s="98"/>
      <c r="X72" s="98"/>
      <c r="Y72" s="98"/>
      <c r="Z72" s="98"/>
      <c r="AA72" s="98"/>
      <c r="AB72" s="99"/>
      <c r="AC72" s="99"/>
      <c r="AD72" s="99"/>
      <c r="AE72" s="99"/>
      <c r="AF72" s="99"/>
      <c r="AG72" s="99"/>
      <c r="AH72" s="99"/>
      <c r="AI72" s="99"/>
    </row>
    <row r="73" spans="1:35">
      <c r="A73" s="95">
        <v>30601</v>
      </c>
      <c r="B73" s="96" t="s">
        <v>452</v>
      </c>
      <c r="C73" s="96">
        <v>960125</v>
      </c>
      <c r="D73" s="97">
        <v>598900</v>
      </c>
      <c r="E73" s="97">
        <v>0</v>
      </c>
      <c r="F73" s="97">
        <v>0</v>
      </c>
      <c r="G73" s="97">
        <v>0</v>
      </c>
      <c r="H73" s="97">
        <v>0</v>
      </c>
      <c r="I73" s="97">
        <f t="shared" si="3"/>
        <v>0</v>
      </c>
      <c r="J73" s="97"/>
      <c r="K73" s="97">
        <v>42942</v>
      </c>
      <c r="L73" s="97">
        <v>223</v>
      </c>
      <c r="M73" s="97">
        <v>164934</v>
      </c>
      <c r="N73" s="97">
        <v>137530</v>
      </c>
      <c r="O73" s="97">
        <f t="shared" si="4"/>
        <v>345629</v>
      </c>
      <c r="P73" s="97"/>
      <c r="Q73" s="97">
        <f t="shared" si="5"/>
        <v>29692</v>
      </c>
      <c r="R73" s="97">
        <v>-27503</v>
      </c>
      <c r="S73" s="97">
        <v>2189</v>
      </c>
      <c r="T73" s="98"/>
      <c r="U73" s="98"/>
      <c r="V73" s="98"/>
      <c r="W73" s="98"/>
      <c r="X73" s="98"/>
      <c r="Y73" s="98"/>
      <c r="Z73" s="98"/>
      <c r="AA73" s="98"/>
      <c r="AB73" s="99"/>
      <c r="AC73" s="99"/>
      <c r="AD73" s="99"/>
      <c r="AE73" s="99"/>
      <c r="AF73" s="99"/>
      <c r="AG73" s="99"/>
      <c r="AH73" s="99"/>
      <c r="AI73" s="99"/>
    </row>
    <row r="74" spans="1:35">
      <c r="A74" s="95">
        <v>30700</v>
      </c>
      <c r="B74" s="96" t="s">
        <v>453</v>
      </c>
      <c r="C74" s="96">
        <v>98112662</v>
      </c>
      <c r="D74" s="97">
        <v>76141522</v>
      </c>
      <c r="E74" s="97">
        <v>0</v>
      </c>
      <c r="F74" s="97">
        <v>0</v>
      </c>
      <c r="G74" s="97">
        <v>0</v>
      </c>
      <c r="H74" s="97">
        <v>2384160</v>
      </c>
      <c r="I74" s="97">
        <f t="shared" si="3"/>
        <v>2384160</v>
      </c>
      <c r="J74" s="97"/>
      <c r="K74" s="97">
        <v>5459487</v>
      </c>
      <c r="L74" s="97">
        <v>28297</v>
      </c>
      <c r="M74" s="97">
        <v>20969028</v>
      </c>
      <c r="N74" s="97">
        <v>0</v>
      </c>
      <c r="O74" s="97">
        <f t="shared" si="4"/>
        <v>26456812</v>
      </c>
      <c r="P74" s="97"/>
      <c r="Q74" s="97">
        <f t="shared" si="5"/>
        <v>3774974</v>
      </c>
      <c r="R74" s="97">
        <v>476833</v>
      </c>
      <c r="S74" s="97">
        <v>4251807</v>
      </c>
      <c r="T74" s="98"/>
      <c r="U74" s="98"/>
      <c r="V74" s="98"/>
      <c r="W74" s="98"/>
      <c r="X74" s="98"/>
      <c r="Y74" s="98"/>
      <c r="Z74" s="98"/>
      <c r="AA74" s="98"/>
      <c r="AB74" s="99"/>
      <c r="AC74" s="99"/>
      <c r="AD74" s="99"/>
      <c r="AE74" s="99"/>
      <c r="AF74" s="99"/>
      <c r="AG74" s="99"/>
      <c r="AH74" s="99"/>
      <c r="AI74" s="99"/>
    </row>
    <row r="75" spans="1:35">
      <c r="A75" s="95">
        <v>30705</v>
      </c>
      <c r="B75" s="96" t="s">
        <v>454</v>
      </c>
      <c r="C75" s="96">
        <v>19502706</v>
      </c>
      <c r="D75" s="97">
        <v>13460453</v>
      </c>
      <c r="E75" s="97">
        <v>0</v>
      </c>
      <c r="F75" s="97">
        <v>0</v>
      </c>
      <c r="G75" s="97">
        <v>0</v>
      </c>
      <c r="H75" s="97">
        <v>0</v>
      </c>
      <c r="I75" s="97">
        <f t="shared" si="3"/>
        <v>0</v>
      </c>
      <c r="J75" s="97"/>
      <c r="K75" s="97">
        <v>965139</v>
      </c>
      <c r="L75" s="97">
        <v>5002</v>
      </c>
      <c r="M75" s="97">
        <v>3706947</v>
      </c>
      <c r="N75" s="97">
        <v>1342640</v>
      </c>
      <c r="O75" s="97">
        <f t="shared" si="4"/>
        <v>6019728</v>
      </c>
      <c r="P75" s="97"/>
      <c r="Q75" s="97">
        <f t="shared" si="5"/>
        <v>667348</v>
      </c>
      <c r="R75" s="97">
        <v>-268528</v>
      </c>
      <c r="S75" s="97">
        <v>398820</v>
      </c>
      <c r="T75" s="98"/>
      <c r="U75" s="98"/>
      <c r="V75" s="98"/>
      <c r="W75" s="98"/>
      <c r="X75" s="98"/>
      <c r="Y75" s="98"/>
      <c r="Z75" s="98"/>
      <c r="AA75" s="98"/>
      <c r="AB75" s="99"/>
      <c r="AC75" s="99"/>
      <c r="AD75" s="99"/>
      <c r="AE75" s="99"/>
      <c r="AF75" s="99"/>
      <c r="AG75" s="99"/>
      <c r="AH75" s="99"/>
      <c r="AI75" s="99"/>
    </row>
    <row r="76" spans="1:35">
      <c r="A76" s="95">
        <v>30800</v>
      </c>
      <c r="B76" s="96" t="s">
        <v>455</v>
      </c>
      <c r="C76" s="96">
        <v>38128055</v>
      </c>
      <c r="D76" s="97">
        <v>28066714</v>
      </c>
      <c r="E76" s="97">
        <v>0</v>
      </c>
      <c r="F76" s="97">
        <v>0</v>
      </c>
      <c r="G76" s="97">
        <v>0</v>
      </c>
      <c r="H76" s="97">
        <v>0</v>
      </c>
      <c r="I76" s="97">
        <f t="shared" si="3"/>
        <v>0</v>
      </c>
      <c r="J76" s="97"/>
      <c r="K76" s="97">
        <v>2012435</v>
      </c>
      <c r="L76" s="97">
        <v>10431</v>
      </c>
      <c r="M76" s="97">
        <v>7729445</v>
      </c>
      <c r="N76" s="97">
        <v>724100</v>
      </c>
      <c r="O76" s="97">
        <f t="shared" si="4"/>
        <v>10476411</v>
      </c>
      <c r="P76" s="97"/>
      <c r="Q76" s="97">
        <f t="shared" si="5"/>
        <v>1391503</v>
      </c>
      <c r="R76" s="97">
        <v>-144823</v>
      </c>
      <c r="S76" s="97">
        <v>1246680</v>
      </c>
      <c r="T76" s="98"/>
      <c r="U76" s="98"/>
      <c r="V76" s="98"/>
      <c r="W76" s="98"/>
      <c r="X76" s="98"/>
      <c r="Y76" s="98"/>
      <c r="Z76" s="98"/>
      <c r="AA76" s="98"/>
      <c r="AB76" s="99"/>
      <c r="AC76" s="99"/>
      <c r="AD76" s="99"/>
      <c r="AE76" s="99"/>
      <c r="AF76" s="99"/>
      <c r="AG76" s="99"/>
      <c r="AH76" s="99"/>
      <c r="AI76" s="99"/>
    </row>
    <row r="77" spans="1:35">
      <c r="A77" s="95">
        <v>30900</v>
      </c>
      <c r="B77" s="96" t="s">
        <v>456</v>
      </c>
      <c r="C77" s="96">
        <v>63649160</v>
      </c>
      <c r="D77" s="97">
        <v>47452186</v>
      </c>
      <c r="E77" s="97">
        <v>0</v>
      </c>
      <c r="F77" s="97">
        <v>0</v>
      </c>
      <c r="G77" s="97">
        <v>0</v>
      </c>
      <c r="H77" s="97">
        <v>0</v>
      </c>
      <c r="I77" s="97">
        <f t="shared" si="3"/>
        <v>0</v>
      </c>
      <c r="J77" s="97"/>
      <c r="K77" s="97">
        <v>3402409</v>
      </c>
      <c r="L77" s="97">
        <v>17635</v>
      </c>
      <c r="M77" s="97">
        <v>13068115</v>
      </c>
      <c r="N77" s="97">
        <v>495465</v>
      </c>
      <c r="O77" s="97">
        <f t="shared" si="4"/>
        <v>16983624</v>
      </c>
      <c r="P77" s="97"/>
      <c r="Q77" s="97">
        <f t="shared" si="5"/>
        <v>2352603</v>
      </c>
      <c r="R77" s="97">
        <v>-99090</v>
      </c>
      <c r="S77" s="97">
        <v>2253513</v>
      </c>
      <c r="T77" s="98"/>
      <c r="U77" s="98"/>
      <c r="V77" s="98"/>
      <c r="W77" s="98"/>
      <c r="X77" s="98"/>
      <c r="Y77" s="98"/>
      <c r="Z77" s="98"/>
      <c r="AA77" s="98"/>
      <c r="AB77" s="99"/>
      <c r="AC77" s="99"/>
      <c r="AD77" s="99"/>
      <c r="AE77" s="99"/>
      <c r="AF77" s="99"/>
      <c r="AG77" s="99"/>
      <c r="AH77" s="99"/>
      <c r="AI77" s="99"/>
    </row>
    <row r="78" spans="1:35">
      <c r="A78" s="95">
        <v>30905</v>
      </c>
      <c r="B78" s="96" t="s">
        <v>457</v>
      </c>
      <c r="C78" s="96">
        <v>13175731</v>
      </c>
      <c r="D78" s="97">
        <v>8493812</v>
      </c>
      <c r="E78" s="97">
        <v>0</v>
      </c>
      <c r="F78" s="97">
        <v>0</v>
      </c>
      <c r="G78" s="97">
        <v>0</v>
      </c>
      <c r="H78" s="97">
        <v>0</v>
      </c>
      <c r="I78" s="97">
        <f t="shared" si="3"/>
        <v>0</v>
      </c>
      <c r="J78" s="97"/>
      <c r="K78" s="97">
        <v>609022</v>
      </c>
      <c r="L78" s="97">
        <v>3157</v>
      </c>
      <c r="M78" s="97">
        <v>2339157</v>
      </c>
      <c r="N78" s="97">
        <v>1506485</v>
      </c>
      <c r="O78" s="97">
        <f t="shared" si="4"/>
        <v>4457821</v>
      </c>
      <c r="P78" s="97"/>
      <c r="Q78" s="97">
        <f t="shared" si="5"/>
        <v>421110</v>
      </c>
      <c r="R78" s="97">
        <v>-301299</v>
      </c>
      <c r="S78" s="97">
        <v>119811</v>
      </c>
      <c r="T78" s="98"/>
      <c r="U78" s="98"/>
      <c r="V78" s="98"/>
      <c r="W78" s="98"/>
      <c r="X78" s="98"/>
      <c r="Y78" s="98"/>
      <c r="Z78" s="98"/>
      <c r="AA78" s="98"/>
      <c r="AB78" s="99"/>
      <c r="AC78" s="99"/>
      <c r="AD78" s="99"/>
      <c r="AE78" s="99"/>
      <c r="AF78" s="99"/>
      <c r="AG78" s="99"/>
      <c r="AH78" s="99"/>
      <c r="AI78" s="99"/>
    </row>
    <row r="79" spans="1:35">
      <c r="A79" s="95">
        <v>31000</v>
      </c>
      <c r="B79" s="96" t="s">
        <v>458</v>
      </c>
      <c r="C79" s="96">
        <v>181307691</v>
      </c>
      <c r="D79" s="97">
        <v>142961627</v>
      </c>
      <c r="E79" s="97">
        <v>0</v>
      </c>
      <c r="F79" s="97">
        <v>0</v>
      </c>
      <c r="G79" s="97">
        <v>0</v>
      </c>
      <c r="H79" s="97">
        <v>6875085</v>
      </c>
      <c r="I79" s="97">
        <f t="shared" si="3"/>
        <v>6875085</v>
      </c>
      <c r="J79" s="97"/>
      <c r="K79" s="97">
        <v>10250612</v>
      </c>
      <c r="L79" s="97">
        <v>53131</v>
      </c>
      <c r="M79" s="97">
        <v>39370979</v>
      </c>
      <c r="N79" s="97">
        <v>0</v>
      </c>
      <c r="O79" s="97">
        <f t="shared" si="4"/>
        <v>49674722</v>
      </c>
      <c r="P79" s="97"/>
      <c r="Q79" s="97">
        <f t="shared" si="5"/>
        <v>7087808</v>
      </c>
      <c r="R79" s="97">
        <v>1375015</v>
      </c>
      <c r="S79" s="97">
        <v>8462823</v>
      </c>
      <c r="T79" s="98"/>
      <c r="U79" s="98"/>
      <c r="V79" s="98"/>
      <c r="W79" s="98"/>
      <c r="X79" s="98"/>
      <c r="Y79" s="98"/>
      <c r="Z79" s="98"/>
      <c r="AA79" s="98"/>
      <c r="AB79" s="99"/>
      <c r="AC79" s="99"/>
      <c r="AD79" s="99"/>
      <c r="AE79" s="99"/>
      <c r="AF79" s="99"/>
      <c r="AG79" s="99"/>
      <c r="AH79" s="99"/>
      <c r="AI79" s="99"/>
    </row>
    <row r="80" spans="1:35">
      <c r="A80" s="95">
        <v>31005</v>
      </c>
      <c r="B80" s="96" t="s">
        <v>459</v>
      </c>
      <c r="C80" s="96">
        <v>18009221</v>
      </c>
      <c r="D80" s="97">
        <v>12665084</v>
      </c>
      <c r="E80" s="97">
        <v>0</v>
      </c>
      <c r="F80" s="97">
        <v>0</v>
      </c>
      <c r="G80" s="97">
        <v>0</v>
      </c>
      <c r="H80" s="97">
        <v>0</v>
      </c>
      <c r="I80" s="97">
        <f t="shared" si="3"/>
        <v>0</v>
      </c>
      <c r="J80" s="97"/>
      <c r="K80" s="97">
        <v>908110</v>
      </c>
      <c r="L80" s="97">
        <v>4707</v>
      </c>
      <c r="M80" s="97">
        <v>3487906</v>
      </c>
      <c r="N80" s="97">
        <v>943690</v>
      </c>
      <c r="O80" s="97">
        <f t="shared" si="4"/>
        <v>5344413</v>
      </c>
      <c r="P80" s="97"/>
      <c r="Q80" s="97">
        <f t="shared" si="5"/>
        <v>627915</v>
      </c>
      <c r="R80" s="97">
        <v>-188740</v>
      </c>
      <c r="S80" s="97">
        <v>439175</v>
      </c>
      <c r="T80" s="98"/>
      <c r="U80" s="98"/>
      <c r="V80" s="98"/>
      <c r="W80" s="98"/>
      <c r="X80" s="98"/>
      <c r="Y80" s="98"/>
      <c r="Z80" s="98"/>
      <c r="AA80" s="98"/>
      <c r="AB80" s="99"/>
      <c r="AC80" s="99"/>
      <c r="AD80" s="99"/>
      <c r="AE80" s="99"/>
      <c r="AF80" s="99"/>
      <c r="AG80" s="99"/>
      <c r="AH80" s="99"/>
      <c r="AI80" s="99"/>
    </row>
    <row r="81" spans="1:35">
      <c r="A81" s="95">
        <v>31100</v>
      </c>
      <c r="B81" s="96" t="s">
        <v>460</v>
      </c>
      <c r="C81" s="96">
        <v>378480708</v>
      </c>
      <c r="D81" s="97">
        <v>296205576</v>
      </c>
      <c r="E81" s="97">
        <v>0</v>
      </c>
      <c r="F81" s="97">
        <v>0</v>
      </c>
      <c r="G81" s="97">
        <v>0</v>
      </c>
      <c r="H81" s="97">
        <v>11655005</v>
      </c>
      <c r="I81" s="97">
        <f t="shared" si="3"/>
        <v>11655005</v>
      </c>
      <c r="J81" s="97"/>
      <c r="K81" s="97">
        <v>21238485</v>
      </c>
      <c r="L81" s="97">
        <v>110083</v>
      </c>
      <c r="M81" s="97">
        <v>81573663</v>
      </c>
      <c r="N81" s="97">
        <v>0</v>
      </c>
      <c r="O81" s="97">
        <f t="shared" si="4"/>
        <v>102922231</v>
      </c>
      <c r="P81" s="97"/>
      <c r="Q81" s="97">
        <f t="shared" si="5"/>
        <v>14685397</v>
      </c>
      <c r="R81" s="97">
        <v>2331002</v>
      </c>
      <c r="S81" s="97">
        <v>17016399</v>
      </c>
      <c r="T81" s="98"/>
      <c r="U81" s="98"/>
      <c r="V81" s="98"/>
      <c r="W81" s="98"/>
      <c r="X81" s="98"/>
      <c r="Y81" s="98"/>
      <c r="Z81" s="98"/>
      <c r="AA81" s="98"/>
      <c r="AB81" s="99"/>
      <c r="AC81" s="99"/>
      <c r="AD81" s="99"/>
      <c r="AE81" s="99"/>
      <c r="AF81" s="99"/>
      <c r="AG81" s="99"/>
      <c r="AH81" s="99"/>
      <c r="AI81" s="99"/>
    </row>
    <row r="82" spans="1:35">
      <c r="A82" s="95">
        <v>31101</v>
      </c>
      <c r="B82" s="96" t="s">
        <v>461</v>
      </c>
      <c r="C82" s="96">
        <v>2564632</v>
      </c>
      <c r="D82" s="97">
        <v>2027785</v>
      </c>
      <c r="E82" s="97">
        <v>0</v>
      </c>
      <c r="F82" s="97">
        <v>0</v>
      </c>
      <c r="G82" s="97">
        <v>0</v>
      </c>
      <c r="H82" s="97">
        <v>97175</v>
      </c>
      <c r="I82" s="97">
        <f t="shared" si="3"/>
        <v>97175</v>
      </c>
      <c r="J82" s="97"/>
      <c r="K82" s="97">
        <v>145396</v>
      </c>
      <c r="L82" s="97">
        <v>754</v>
      </c>
      <c r="M82" s="97">
        <v>558443</v>
      </c>
      <c r="N82" s="97">
        <v>0</v>
      </c>
      <c r="O82" s="97">
        <f t="shared" si="4"/>
        <v>704593</v>
      </c>
      <c r="P82" s="97"/>
      <c r="Q82" s="97">
        <f t="shared" si="5"/>
        <v>100534</v>
      </c>
      <c r="R82" s="97">
        <v>19433</v>
      </c>
      <c r="S82" s="97">
        <v>119967</v>
      </c>
      <c r="T82" s="98"/>
      <c r="U82" s="98"/>
      <c r="V82" s="98"/>
      <c r="W82" s="98"/>
      <c r="X82" s="98"/>
      <c r="Y82" s="98"/>
      <c r="Z82" s="98"/>
      <c r="AA82" s="98"/>
      <c r="AB82" s="99"/>
      <c r="AC82" s="99"/>
      <c r="AD82" s="99"/>
      <c r="AE82" s="99"/>
      <c r="AF82" s="99"/>
      <c r="AG82" s="99"/>
      <c r="AH82" s="99"/>
      <c r="AI82" s="99"/>
    </row>
    <row r="83" spans="1:35">
      <c r="A83" s="95">
        <v>31102</v>
      </c>
      <c r="B83" s="96" t="s">
        <v>462</v>
      </c>
      <c r="C83" s="96">
        <v>6362501</v>
      </c>
      <c r="D83" s="97">
        <v>5057412</v>
      </c>
      <c r="E83" s="97">
        <v>0</v>
      </c>
      <c r="F83" s="97">
        <v>0</v>
      </c>
      <c r="G83" s="97">
        <v>0</v>
      </c>
      <c r="H83" s="97">
        <v>264585</v>
      </c>
      <c r="I83" s="97">
        <f t="shared" si="3"/>
        <v>264585</v>
      </c>
      <c r="J83" s="97"/>
      <c r="K83" s="97">
        <v>362626</v>
      </c>
      <c r="L83" s="97">
        <v>1880</v>
      </c>
      <c r="M83" s="97">
        <v>1392788</v>
      </c>
      <c r="N83" s="97">
        <v>0</v>
      </c>
      <c r="O83" s="97">
        <f t="shared" si="4"/>
        <v>1757294</v>
      </c>
      <c r="P83" s="97"/>
      <c r="Q83" s="97">
        <f t="shared" si="5"/>
        <v>250738</v>
      </c>
      <c r="R83" s="97">
        <v>52918</v>
      </c>
      <c r="S83" s="97">
        <v>303656</v>
      </c>
      <c r="T83" s="98"/>
      <c r="U83" s="98"/>
      <c r="V83" s="98"/>
      <c r="W83" s="98"/>
      <c r="X83" s="98"/>
      <c r="Y83" s="98"/>
      <c r="Z83" s="98"/>
      <c r="AA83" s="98"/>
      <c r="AB83" s="99"/>
      <c r="AC83" s="99"/>
      <c r="AD83" s="99"/>
      <c r="AE83" s="99"/>
      <c r="AF83" s="99"/>
      <c r="AG83" s="99"/>
      <c r="AH83" s="99"/>
      <c r="AI83" s="99"/>
    </row>
    <row r="84" spans="1:35">
      <c r="A84" s="95">
        <v>31105</v>
      </c>
      <c r="B84" s="96" t="s">
        <v>463</v>
      </c>
      <c r="C84" s="96">
        <v>60475912</v>
      </c>
      <c r="D84" s="97">
        <v>42571274</v>
      </c>
      <c r="E84" s="97">
        <v>0</v>
      </c>
      <c r="F84" s="97">
        <v>0</v>
      </c>
      <c r="G84" s="97">
        <v>0</v>
      </c>
      <c r="H84" s="97">
        <v>0</v>
      </c>
      <c r="I84" s="97">
        <f t="shared" si="3"/>
        <v>0</v>
      </c>
      <c r="J84" s="97"/>
      <c r="K84" s="97">
        <v>3052439</v>
      </c>
      <c r="L84" s="97">
        <v>15821</v>
      </c>
      <c r="M84" s="97">
        <v>11723935</v>
      </c>
      <c r="N84" s="97">
        <v>3208465</v>
      </c>
      <c r="O84" s="97">
        <f t="shared" si="4"/>
        <v>18000660</v>
      </c>
      <c r="P84" s="97"/>
      <c r="Q84" s="97">
        <f t="shared" si="5"/>
        <v>2110615</v>
      </c>
      <c r="R84" s="97">
        <v>-641693</v>
      </c>
      <c r="S84" s="97">
        <v>1468922</v>
      </c>
      <c r="T84" s="98"/>
      <c r="U84" s="98"/>
      <c r="V84" s="98"/>
      <c r="W84" s="98"/>
      <c r="X84" s="98"/>
      <c r="Y84" s="98"/>
      <c r="Z84" s="98"/>
      <c r="AA84" s="98"/>
      <c r="AB84" s="99"/>
      <c r="AC84" s="99"/>
      <c r="AD84" s="99"/>
      <c r="AE84" s="99"/>
      <c r="AF84" s="99"/>
      <c r="AG84" s="99"/>
      <c r="AH84" s="99"/>
      <c r="AI84" s="99"/>
    </row>
    <row r="85" spans="1:35">
      <c r="A85" s="95">
        <v>31110</v>
      </c>
      <c r="B85" s="96" t="s">
        <v>464</v>
      </c>
      <c r="C85" s="96">
        <v>87866274</v>
      </c>
      <c r="D85" s="97">
        <v>68139813</v>
      </c>
      <c r="E85" s="97">
        <v>0</v>
      </c>
      <c r="F85" s="97">
        <v>0</v>
      </c>
      <c r="G85" s="97">
        <v>0</v>
      </c>
      <c r="H85" s="97">
        <v>1947095</v>
      </c>
      <c r="I85" s="97">
        <f t="shared" si="3"/>
        <v>1947095</v>
      </c>
      <c r="J85" s="97"/>
      <c r="K85" s="97">
        <v>4885750</v>
      </c>
      <c r="L85" s="97">
        <v>25324</v>
      </c>
      <c r="M85" s="97">
        <v>18765393</v>
      </c>
      <c r="N85" s="97">
        <v>0</v>
      </c>
      <c r="O85" s="97">
        <f t="shared" si="4"/>
        <v>23676467</v>
      </c>
      <c r="P85" s="97"/>
      <c r="Q85" s="97">
        <f t="shared" si="5"/>
        <v>3378263</v>
      </c>
      <c r="R85" s="97">
        <v>389420</v>
      </c>
      <c r="S85" s="97">
        <v>3767683</v>
      </c>
      <c r="T85" s="98"/>
      <c r="U85" s="98"/>
      <c r="V85" s="98"/>
      <c r="W85" s="98"/>
      <c r="X85" s="98"/>
      <c r="Y85" s="98"/>
      <c r="Z85" s="98"/>
      <c r="AA85" s="98"/>
      <c r="AB85" s="99"/>
      <c r="AC85" s="99"/>
      <c r="AD85" s="99"/>
      <c r="AE85" s="99"/>
      <c r="AF85" s="99"/>
      <c r="AG85" s="99"/>
      <c r="AH85" s="99"/>
      <c r="AI85" s="99"/>
    </row>
    <row r="86" spans="1:35">
      <c r="A86" s="95">
        <v>31200</v>
      </c>
      <c r="B86" s="96" t="s">
        <v>465</v>
      </c>
      <c r="C86" s="96">
        <v>178924914</v>
      </c>
      <c r="D86" s="97">
        <v>133536097</v>
      </c>
      <c r="E86" s="97">
        <v>0</v>
      </c>
      <c r="F86" s="97">
        <v>0</v>
      </c>
      <c r="G86" s="97">
        <v>0</v>
      </c>
      <c r="H86" s="97">
        <v>0</v>
      </c>
      <c r="I86" s="97">
        <f t="shared" si="3"/>
        <v>0</v>
      </c>
      <c r="J86" s="97"/>
      <c r="K86" s="97">
        <v>9574784</v>
      </c>
      <c r="L86" s="97">
        <v>49628</v>
      </c>
      <c r="M86" s="97">
        <v>36775232</v>
      </c>
      <c r="N86" s="97">
        <v>1627480</v>
      </c>
      <c r="O86" s="97">
        <f t="shared" si="4"/>
        <v>48027124</v>
      </c>
      <c r="P86" s="97"/>
      <c r="Q86" s="97">
        <f t="shared" si="5"/>
        <v>6620505</v>
      </c>
      <c r="R86" s="97">
        <v>-325496</v>
      </c>
      <c r="S86" s="97">
        <v>6295009</v>
      </c>
      <c r="T86" s="98"/>
      <c r="U86" s="98"/>
      <c r="V86" s="98"/>
      <c r="W86" s="98"/>
      <c r="X86" s="98"/>
      <c r="Y86" s="98"/>
      <c r="Z86" s="98"/>
      <c r="AA86" s="98"/>
      <c r="AB86" s="99"/>
      <c r="AC86" s="99"/>
      <c r="AD86" s="99"/>
      <c r="AE86" s="99"/>
      <c r="AF86" s="99"/>
      <c r="AG86" s="99"/>
      <c r="AH86" s="99"/>
      <c r="AI86" s="99"/>
    </row>
    <row r="87" spans="1:35">
      <c r="A87" s="95">
        <v>31205</v>
      </c>
      <c r="B87" s="96" t="s">
        <v>466</v>
      </c>
      <c r="C87" s="96">
        <v>21998866</v>
      </c>
      <c r="D87" s="97">
        <v>14820156</v>
      </c>
      <c r="E87" s="97">
        <v>0</v>
      </c>
      <c r="F87" s="97">
        <v>0</v>
      </c>
      <c r="G87" s="97">
        <v>0</v>
      </c>
      <c r="H87" s="97">
        <v>0</v>
      </c>
      <c r="I87" s="97">
        <f t="shared" si="3"/>
        <v>0</v>
      </c>
      <c r="J87" s="97"/>
      <c r="K87" s="97">
        <v>1062632</v>
      </c>
      <c r="L87" s="97">
        <v>5508</v>
      </c>
      <c r="M87" s="97">
        <v>4081403</v>
      </c>
      <c r="N87" s="97">
        <v>1891985</v>
      </c>
      <c r="O87" s="97">
        <f t="shared" si="4"/>
        <v>7041528</v>
      </c>
      <c r="P87" s="97"/>
      <c r="Q87" s="97">
        <f t="shared" si="5"/>
        <v>734760</v>
      </c>
      <c r="R87" s="97">
        <v>-378393</v>
      </c>
      <c r="S87" s="97">
        <v>356367</v>
      </c>
      <c r="T87" s="98"/>
      <c r="U87" s="98"/>
      <c r="V87" s="98"/>
      <c r="W87" s="98"/>
      <c r="X87" s="98"/>
      <c r="Y87" s="98"/>
      <c r="Z87" s="98"/>
      <c r="AA87" s="98"/>
      <c r="AB87" s="99"/>
      <c r="AC87" s="99"/>
      <c r="AD87" s="99"/>
      <c r="AE87" s="99"/>
      <c r="AF87" s="99"/>
      <c r="AG87" s="99"/>
      <c r="AH87" s="99"/>
      <c r="AI87" s="99"/>
    </row>
    <row r="88" spans="1:35">
      <c r="A88" s="95">
        <v>31300</v>
      </c>
      <c r="B88" s="96" t="s">
        <v>467</v>
      </c>
      <c r="C88" s="96">
        <v>451779490</v>
      </c>
      <c r="D88" s="97">
        <v>363887093</v>
      </c>
      <c r="E88" s="97">
        <v>0</v>
      </c>
      <c r="F88" s="97">
        <v>0</v>
      </c>
      <c r="G88" s="97">
        <v>0</v>
      </c>
      <c r="H88" s="97">
        <v>24733030</v>
      </c>
      <c r="I88" s="97">
        <f t="shared" si="3"/>
        <v>24733030</v>
      </c>
      <c r="J88" s="97"/>
      <c r="K88" s="97">
        <v>26091374</v>
      </c>
      <c r="L88" s="97">
        <v>135236</v>
      </c>
      <c r="M88" s="97">
        <v>100212844</v>
      </c>
      <c r="N88" s="97">
        <v>0</v>
      </c>
      <c r="O88" s="97">
        <f t="shared" si="4"/>
        <v>126439454</v>
      </c>
      <c r="P88" s="97"/>
      <c r="Q88" s="97">
        <f t="shared" si="5"/>
        <v>18040938</v>
      </c>
      <c r="R88" s="97">
        <v>4946604</v>
      </c>
      <c r="S88" s="97">
        <v>22987542</v>
      </c>
      <c r="T88" s="98"/>
      <c r="U88" s="98"/>
      <c r="V88" s="98"/>
      <c r="W88" s="98"/>
      <c r="X88" s="98"/>
      <c r="Y88" s="98"/>
      <c r="Z88" s="98"/>
      <c r="AA88" s="98"/>
      <c r="AB88" s="99"/>
      <c r="AC88" s="99"/>
      <c r="AD88" s="99"/>
      <c r="AE88" s="99"/>
      <c r="AF88" s="99"/>
      <c r="AG88" s="99"/>
      <c r="AH88" s="99"/>
      <c r="AI88" s="99"/>
    </row>
    <row r="89" spans="1:35">
      <c r="A89" s="95">
        <v>31301</v>
      </c>
      <c r="B89" s="96" t="s">
        <v>468</v>
      </c>
      <c r="C89" s="96">
        <v>8704026</v>
      </c>
      <c r="D89" s="97">
        <v>8367700</v>
      </c>
      <c r="E89" s="97">
        <v>0</v>
      </c>
      <c r="F89" s="97">
        <v>0</v>
      </c>
      <c r="G89" s="97">
        <v>0</v>
      </c>
      <c r="H89" s="97">
        <v>1963850</v>
      </c>
      <c r="I89" s="97">
        <f t="shared" si="3"/>
        <v>1963850</v>
      </c>
      <c r="J89" s="97"/>
      <c r="K89" s="97">
        <v>599979</v>
      </c>
      <c r="L89" s="97">
        <v>3110</v>
      </c>
      <c r="M89" s="97">
        <v>2304426</v>
      </c>
      <c r="N89" s="97">
        <v>0</v>
      </c>
      <c r="O89" s="97">
        <f t="shared" si="4"/>
        <v>2907515</v>
      </c>
      <c r="P89" s="97"/>
      <c r="Q89" s="97">
        <f t="shared" si="5"/>
        <v>414857</v>
      </c>
      <c r="R89" s="97">
        <v>392773</v>
      </c>
      <c r="S89" s="97">
        <v>807630</v>
      </c>
      <c r="T89" s="98"/>
      <c r="U89" s="98"/>
      <c r="V89" s="98"/>
      <c r="W89" s="98"/>
      <c r="X89" s="98"/>
      <c r="Y89" s="98"/>
      <c r="Z89" s="98"/>
      <c r="AA89" s="98"/>
      <c r="AB89" s="99"/>
      <c r="AC89" s="99"/>
      <c r="AD89" s="99"/>
      <c r="AE89" s="99"/>
      <c r="AF89" s="99"/>
      <c r="AG89" s="99"/>
      <c r="AH89" s="99"/>
      <c r="AI89" s="99"/>
    </row>
    <row r="90" spans="1:35">
      <c r="A90" s="95">
        <v>31320</v>
      </c>
      <c r="B90" s="96" t="s">
        <v>469</v>
      </c>
      <c r="C90" s="96">
        <v>84658305</v>
      </c>
      <c r="D90" s="97">
        <v>65390133</v>
      </c>
      <c r="E90" s="97">
        <v>0</v>
      </c>
      <c r="F90" s="97">
        <v>0</v>
      </c>
      <c r="G90" s="97">
        <v>0</v>
      </c>
      <c r="H90" s="97">
        <v>1556565</v>
      </c>
      <c r="I90" s="97">
        <f t="shared" si="3"/>
        <v>1556565</v>
      </c>
      <c r="J90" s="97"/>
      <c r="K90" s="97">
        <v>4688593</v>
      </c>
      <c r="L90" s="97">
        <v>24302</v>
      </c>
      <c r="M90" s="97">
        <v>18008144</v>
      </c>
      <c r="N90" s="97">
        <v>0</v>
      </c>
      <c r="O90" s="97">
        <f t="shared" si="4"/>
        <v>22721039</v>
      </c>
      <c r="P90" s="97"/>
      <c r="Q90" s="97">
        <f t="shared" si="5"/>
        <v>3241938</v>
      </c>
      <c r="R90" s="97">
        <v>311312</v>
      </c>
      <c r="S90" s="97">
        <v>3553250</v>
      </c>
      <c r="T90" s="98"/>
      <c r="U90" s="98"/>
      <c r="V90" s="98"/>
      <c r="W90" s="98"/>
      <c r="X90" s="98"/>
      <c r="Y90" s="98"/>
      <c r="Z90" s="98"/>
      <c r="AA90" s="98"/>
      <c r="AB90" s="99"/>
      <c r="AC90" s="99"/>
      <c r="AD90" s="99"/>
      <c r="AE90" s="99"/>
      <c r="AF90" s="99"/>
      <c r="AG90" s="99"/>
      <c r="AH90" s="99"/>
      <c r="AI90" s="99"/>
    </row>
    <row r="91" spans="1:35">
      <c r="A91" s="95">
        <v>31400</v>
      </c>
      <c r="B91" s="96" t="s">
        <v>470</v>
      </c>
      <c r="C91" s="96">
        <v>176513543</v>
      </c>
      <c r="D91" s="97">
        <v>137331100</v>
      </c>
      <c r="E91" s="97">
        <v>0</v>
      </c>
      <c r="F91" s="97">
        <v>0</v>
      </c>
      <c r="G91" s="97">
        <v>0</v>
      </c>
      <c r="H91" s="97">
        <v>4613755</v>
      </c>
      <c r="I91" s="97">
        <f t="shared" si="3"/>
        <v>4613755</v>
      </c>
      <c r="J91" s="97"/>
      <c r="K91" s="97">
        <v>9846892</v>
      </c>
      <c r="L91" s="97">
        <v>51038</v>
      </c>
      <c r="M91" s="97">
        <v>37820358</v>
      </c>
      <c r="N91" s="97">
        <v>0</v>
      </c>
      <c r="O91" s="97">
        <f t="shared" si="4"/>
        <v>47718288</v>
      </c>
      <c r="P91" s="97"/>
      <c r="Q91" s="97">
        <f t="shared" si="5"/>
        <v>6808655</v>
      </c>
      <c r="R91" s="97">
        <v>922753</v>
      </c>
      <c r="S91" s="97">
        <v>7731408</v>
      </c>
      <c r="T91" s="98"/>
      <c r="U91" s="98"/>
      <c r="V91" s="98"/>
      <c r="W91" s="98"/>
      <c r="X91" s="98"/>
      <c r="Y91" s="98"/>
      <c r="Z91" s="98"/>
      <c r="AA91" s="98"/>
      <c r="AB91" s="99"/>
      <c r="AC91" s="99"/>
      <c r="AD91" s="99"/>
      <c r="AE91" s="99"/>
      <c r="AF91" s="99"/>
      <c r="AG91" s="99"/>
      <c r="AH91" s="99"/>
      <c r="AI91" s="99"/>
    </row>
    <row r="92" spans="1:35">
      <c r="A92" s="95">
        <v>31405</v>
      </c>
      <c r="B92" s="96" t="s">
        <v>471</v>
      </c>
      <c r="C92" s="96">
        <v>35557944</v>
      </c>
      <c r="D92" s="97">
        <v>25366031</v>
      </c>
      <c r="E92" s="97">
        <v>0</v>
      </c>
      <c r="F92" s="97">
        <v>0</v>
      </c>
      <c r="G92" s="97">
        <v>0</v>
      </c>
      <c r="H92" s="97">
        <v>0</v>
      </c>
      <c r="I92" s="97">
        <f t="shared" si="3"/>
        <v>0</v>
      </c>
      <c r="J92" s="97"/>
      <c r="K92" s="97">
        <v>1818791</v>
      </c>
      <c r="L92" s="97">
        <v>9427</v>
      </c>
      <c r="M92" s="97">
        <v>6985689</v>
      </c>
      <c r="N92" s="97">
        <v>1471435</v>
      </c>
      <c r="O92" s="97">
        <f t="shared" si="4"/>
        <v>10285342</v>
      </c>
      <c r="P92" s="97"/>
      <c r="Q92" s="97">
        <f t="shared" si="5"/>
        <v>1257607</v>
      </c>
      <c r="R92" s="97">
        <v>-294291</v>
      </c>
      <c r="S92" s="97">
        <v>963316</v>
      </c>
      <c r="T92" s="98"/>
      <c r="U92" s="98"/>
      <c r="V92" s="98"/>
      <c r="W92" s="98"/>
      <c r="X92" s="98"/>
      <c r="Y92" s="98"/>
      <c r="Z92" s="98"/>
      <c r="AA92" s="98"/>
      <c r="AB92" s="99"/>
      <c r="AC92" s="99"/>
      <c r="AD92" s="99"/>
      <c r="AE92" s="99"/>
      <c r="AF92" s="99"/>
      <c r="AG92" s="99"/>
      <c r="AH92" s="99"/>
      <c r="AI92" s="99"/>
    </row>
    <row r="93" spans="1:35">
      <c r="A93" s="95">
        <v>31500</v>
      </c>
      <c r="B93" s="96" t="s">
        <v>472</v>
      </c>
      <c r="C93" s="96">
        <v>27252978</v>
      </c>
      <c r="D93" s="97">
        <v>20784929</v>
      </c>
      <c r="E93" s="97">
        <v>0</v>
      </c>
      <c r="F93" s="97">
        <v>0</v>
      </c>
      <c r="G93" s="97">
        <v>0</v>
      </c>
      <c r="H93" s="97">
        <v>276380</v>
      </c>
      <c r="I93" s="97">
        <f t="shared" si="3"/>
        <v>276380</v>
      </c>
      <c r="J93" s="97"/>
      <c r="K93" s="97">
        <v>1490318</v>
      </c>
      <c r="L93" s="97">
        <v>7725</v>
      </c>
      <c r="M93" s="97">
        <v>5724075</v>
      </c>
      <c r="N93" s="97">
        <v>0</v>
      </c>
      <c r="O93" s="97">
        <f t="shared" si="4"/>
        <v>7222118</v>
      </c>
      <c r="P93" s="97"/>
      <c r="Q93" s="97">
        <f t="shared" si="5"/>
        <v>1030483</v>
      </c>
      <c r="R93" s="97">
        <v>55280</v>
      </c>
      <c r="S93" s="97">
        <v>1085763</v>
      </c>
      <c r="T93" s="98"/>
      <c r="U93" s="98"/>
      <c r="V93" s="98"/>
      <c r="W93" s="98"/>
      <c r="X93" s="98"/>
      <c r="Y93" s="98"/>
      <c r="Z93" s="98"/>
      <c r="AA93" s="98"/>
      <c r="AB93" s="99"/>
      <c r="AC93" s="99"/>
      <c r="AD93" s="99"/>
      <c r="AE93" s="99"/>
      <c r="AF93" s="99"/>
      <c r="AG93" s="99"/>
      <c r="AH93" s="99"/>
      <c r="AI93" s="99"/>
    </row>
    <row r="94" spans="1:35">
      <c r="A94" s="95">
        <v>31600</v>
      </c>
      <c r="B94" s="96" t="s">
        <v>473</v>
      </c>
      <c r="C94" s="96">
        <v>125968422</v>
      </c>
      <c r="D94" s="97">
        <v>96995534</v>
      </c>
      <c r="E94" s="97">
        <v>0</v>
      </c>
      <c r="F94" s="97">
        <v>0</v>
      </c>
      <c r="G94" s="97">
        <v>0</v>
      </c>
      <c r="H94" s="97">
        <v>2178915</v>
      </c>
      <c r="I94" s="97">
        <f t="shared" si="3"/>
        <v>2178915</v>
      </c>
      <c r="J94" s="97"/>
      <c r="K94" s="97">
        <v>6954758</v>
      </c>
      <c r="L94" s="97">
        <v>36048</v>
      </c>
      <c r="M94" s="97">
        <v>26712127</v>
      </c>
      <c r="N94" s="97">
        <v>0</v>
      </c>
      <c r="O94" s="97">
        <f t="shared" si="4"/>
        <v>33702933</v>
      </c>
      <c r="P94" s="97"/>
      <c r="Q94" s="97">
        <f t="shared" si="5"/>
        <v>4808883</v>
      </c>
      <c r="R94" s="97">
        <v>435781</v>
      </c>
      <c r="S94" s="97">
        <v>5244664</v>
      </c>
      <c r="T94" s="98"/>
      <c r="U94" s="98"/>
      <c r="V94" s="98"/>
      <c r="W94" s="98"/>
      <c r="X94" s="98"/>
      <c r="Y94" s="98"/>
      <c r="Z94" s="98"/>
      <c r="AA94" s="98"/>
      <c r="AB94" s="99"/>
      <c r="AC94" s="99"/>
      <c r="AD94" s="99"/>
      <c r="AE94" s="99"/>
      <c r="AF94" s="99"/>
      <c r="AG94" s="99"/>
      <c r="AH94" s="99"/>
      <c r="AI94" s="99"/>
    </row>
    <row r="95" spans="1:35">
      <c r="A95" s="95">
        <v>31605</v>
      </c>
      <c r="B95" s="96" t="s">
        <v>474</v>
      </c>
      <c r="C95" s="96">
        <v>17339407</v>
      </c>
      <c r="D95" s="97">
        <v>13399850</v>
      </c>
      <c r="E95" s="97">
        <v>0</v>
      </c>
      <c r="F95" s="97">
        <v>0</v>
      </c>
      <c r="G95" s="97">
        <v>0</v>
      </c>
      <c r="H95" s="97">
        <v>411275</v>
      </c>
      <c r="I95" s="97">
        <f t="shared" si="3"/>
        <v>411275</v>
      </c>
      <c r="J95" s="97"/>
      <c r="K95" s="97">
        <v>960794</v>
      </c>
      <c r="L95" s="97">
        <v>4980</v>
      </c>
      <c r="M95" s="97">
        <v>3690258</v>
      </c>
      <c r="N95" s="97">
        <v>0</v>
      </c>
      <c r="O95" s="97">
        <f t="shared" si="4"/>
        <v>4656032</v>
      </c>
      <c r="P95" s="97"/>
      <c r="Q95" s="97">
        <f t="shared" si="5"/>
        <v>664343</v>
      </c>
      <c r="R95" s="97">
        <v>82251</v>
      </c>
      <c r="S95" s="97">
        <v>746594</v>
      </c>
      <c r="T95" s="98"/>
      <c r="U95" s="98"/>
      <c r="V95" s="98"/>
      <c r="W95" s="98"/>
      <c r="X95" s="98"/>
      <c r="Y95" s="98"/>
      <c r="Z95" s="98"/>
      <c r="AA95" s="98"/>
      <c r="AB95" s="99"/>
      <c r="AC95" s="99"/>
      <c r="AD95" s="99"/>
      <c r="AE95" s="99"/>
      <c r="AF95" s="99"/>
      <c r="AG95" s="99"/>
      <c r="AH95" s="99"/>
      <c r="AI95" s="99"/>
    </row>
    <row r="96" spans="1:35">
      <c r="A96" s="95">
        <v>31700</v>
      </c>
      <c r="B96" s="96" t="s">
        <v>475</v>
      </c>
      <c r="C96" s="96">
        <v>36556086</v>
      </c>
      <c r="D96" s="97">
        <v>28983229</v>
      </c>
      <c r="E96" s="97">
        <v>0</v>
      </c>
      <c r="F96" s="97">
        <v>0</v>
      </c>
      <c r="G96" s="97">
        <v>0</v>
      </c>
      <c r="H96" s="97">
        <v>1600670</v>
      </c>
      <c r="I96" s="97">
        <f t="shared" si="3"/>
        <v>1600670</v>
      </c>
      <c r="J96" s="97"/>
      <c r="K96" s="97">
        <v>2078151</v>
      </c>
      <c r="L96" s="97">
        <v>10771</v>
      </c>
      <c r="M96" s="97">
        <v>7981849</v>
      </c>
      <c r="N96" s="97">
        <v>0</v>
      </c>
      <c r="O96" s="97">
        <f t="shared" si="4"/>
        <v>10070771</v>
      </c>
      <c r="P96" s="97"/>
      <c r="Q96" s="97">
        <f t="shared" si="5"/>
        <v>1436942</v>
      </c>
      <c r="R96" s="97">
        <v>320139</v>
      </c>
      <c r="S96" s="97">
        <v>1757081</v>
      </c>
      <c r="T96" s="98"/>
      <c r="U96" s="98"/>
      <c r="V96" s="98"/>
      <c r="W96" s="98"/>
      <c r="X96" s="98"/>
      <c r="Y96" s="98"/>
      <c r="Z96" s="98"/>
      <c r="AA96" s="98"/>
      <c r="AB96" s="99"/>
      <c r="AC96" s="99"/>
      <c r="AD96" s="99"/>
      <c r="AE96" s="99"/>
      <c r="AF96" s="99"/>
      <c r="AG96" s="99"/>
      <c r="AH96" s="99"/>
      <c r="AI96" s="99"/>
    </row>
    <row r="97" spans="1:35">
      <c r="A97" s="95">
        <v>31800</v>
      </c>
      <c r="B97" s="96" t="s">
        <v>476</v>
      </c>
      <c r="C97" s="96">
        <v>231756779</v>
      </c>
      <c r="D97" s="97">
        <v>175976272</v>
      </c>
      <c r="E97" s="97">
        <v>0</v>
      </c>
      <c r="F97" s="97">
        <v>0</v>
      </c>
      <c r="G97" s="97">
        <v>0</v>
      </c>
      <c r="H97" s="97">
        <v>1259915</v>
      </c>
      <c r="I97" s="97">
        <f t="shared" si="3"/>
        <v>1259915</v>
      </c>
      <c r="J97" s="97"/>
      <c r="K97" s="97">
        <v>12617822</v>
      </c>
      <c r="L97" s="97">
        <v>65400</v>
      </c>
      <c r="M97" s="97">
        <v>48463062</v>
      </c>
      <c r="N97" s="97">
        <v>0</v>
      </c>
      <c r="O97" s="97">
        <f t="shared" si="4"/>
        <v>61146284</v>
      </c>
      <c r="P97" s="97"/>
      <c r="Q97" s="97">
        <f t="shared" si="5"/>
        <v>8724621</v>
      </c>
      <c r="R97" s="97">
        <v>251978</v>
      </c>
      <c r="S97" s="97">
        <v>8976599</v>
      </c>
      <c r="T97" s="98"/>
      <c r="U97" s="98"/>
      <c r="V97" s="98"/>
      <c r="W97" s="98"/>
      <c r="X97" s="98"/>
      <c r="Y97" s="98"/>
      <c r="Z97" s="98"/>
      <c r="AA97" s="98"/>
      <c r="AB97" s="99"/>
      <c r="AC97" s="99"/>
      <c r="AD97" s="99"/>
      <c r="AE97" s="99"/>
      <c r="AF97" s="99"/>
      <c r="AG97" s="99"/>
      <c r="AH97" s="99"/>
      <c r="AI97" s="99"/>
    </row>
    <row r="98" spans="1:35">
      <c r="A98" s="95">
        <v>31805</v>
      </c>
      <c r="B98" s="96" t="s">
        <v>477</v>
      </c>
      <c r="C98" s="96">
        <v>43113012</v>
      </c>
      <c r="D98" s="97">
        <v>31904515</v>
      </c>
      <c r="E98" s="97">
        <v>0</v>
      </c>
      <c r="F98" s="97">
        <v>0</v>
      </c>
      <c r="G98" s="97">
        <v>0</v>
      </c>
      <c r="H98" s="97">
        <v>0</v>
      </c>
      <c r="I98" s="97">
        <f t="shared" si="3"/>
        <v>0</v>
      </c>
      <c r="J98" s="97"/>
      <c r="K98" s="97">
        <v>2287612</v>
      </c>
      <c r="L98" s="97">
        <v>11857</v>
      </c>
      <c r="M98" s="97">
        <v>8786358</v>
      </c>
      <c r="N98" s="97">
        <v>554860</v>
      </c>
      <c r="O98" s="97">
        <f t="shared" si="4"/>
        <v>11640687</v>
      </c>
      <c r="P98" s="97"/>
      <c r="Q98" s="97">
        <f t="shared" si="5"/>
        <v>1581775</v>
      </c>
      <c r="R98" s="97">
        <v>-110969</v>
      </c>
      <c r="S98" s="97">
        <v>1470806</v>
      </c>
      <c r="T98" s="98"/>
      <c r="U98" s="98"/>
      <c r="V98" s="98"/>
      <c r="W98" s="98"/>
      <c r="X98" s="98"/>
      <c r="Y98" s="98"/>
      <c r="Z98" s="98"/>
      <c r="AA98" s="98"/>
      <c r="AB98" s="99"/>
      <c r="AC98" s="99"/>
      <c r="AD98" s="99"/>
      <c r="AE98" s="99"/>
      <c r="AF98" s="99"/>
      <c r="AG98" s="99"/>
      <c r="AH98" s="99"/>
      <c r="AI98" s="99"/>
    </row>
    <row r="99" spans="1:35">
      <c r="A99" s="95">
        <v>31810</v>
      </c>
      <c r="B99" s="96" t="s">
        <v>478</v>
      </c>
      <c r="C99" s="96">
        <v>57585964</v>
      </c>
      <c r="D99" s="97">
        <v>45773929</v>
      </c>
      <c r="E99" s="97">
        <v>0</v>
      </c>
      <c r="F99" s="97">
        <v>0</v>
      </c>
      <c r="G99" s="97">
        <v>0</v>
      </c>
      <c r="H99" s="97">
        <v>2550165</v>
      </c>
      <c r="I99" s="97">
        <f t="shared" si="3"/>
        <v>2550165</v>
      </c>
      <c r="J99" s="97"/>
      <c r="K99" s="97">
        <v>3282075</v>
      </c>
      <c r="L99" s="97">
        <v>17012</v>
      </c>
      <c r="M99" s="97">
        <v>12605931</v>
      </c>
      <c r="N99" s="97">
        <v>0</v>
      </c>
      <c r="O99" s="97">
        <f t="shared" si="4"/>
        <v>15905018</v>
      </c>
      <c r="P99" s="97"/>
      <c r="Q99" s="97">
        <f t="shared" si="5"/>
        <v>2269398</v>
      </c>
      <c r="R99" s="97">
        <v>510029</v>
      </c>
      <c r="S99" s="97">
        <v>2779427</v>
      </c>
      <c r="T99" s="98"/>
      <c r="U99" s="98"/>
      <c r="V99" s="98"/>
      <c r="W99" s="98"/>
      <c r="X99" s="98"/>
      <c r="Y99" s="98"/>
      <c r="Z99" s="98"/>
      <c r="AA99" s="98"/>
      <c r="AB99" s="99"/>
      <c r="AC99" s="99"/>
      <c r="AD99" s="99"/>
      <c r="AE99" s="99"/>
      <c r="AF99" s="99"/>
      <c r="AG99" s="99"/>
      <c r="AH99" s="99"/>
      <c r="AI99" s="99"/>
    </row>
    <row r="100" spans="1:35">
      <c r="A100" s="95">
        <v>31820</v>
      </c>
      <c r="B100" s="96" t="s">
        <v>479</v>
      </c>
      <c r="C100" s="96">
        <v>51377674</v>
      </c>
      <c r="D100" s="97">
        <v>38366389</v>
      </c>
      <c r="E100" s="97">
        <v>0</v>
      </c>
      <c r="F100" s="97">
        <v>0</v>
      </c>
      <c r="G100" s="97">
        <v>0</v>
      </c>
      <c r="H100" s="97">
        <v>0</v>
      </c>
      <c r="I100" s="97">
        <f t="shared" si="3"/>
        <v>0</v>
      </c>
      <c r="J100" s="97"/>
      <c r="K100" s="97">
        <v>2750941</v>
      </c>
      <c r="L100" s="97">
        <v>14259</v>
      </c>
      <c r="M100" s="97">
        <v>10565928</v>
      </c>
      <c r="N100" s="97">
        <v>471750</v>
      </c>
      <c r="O100" s="97">
        <f t="shared" si="4"/>
        <v>13802878</v>
      </c>
      <c r="P100" s="97"/>
      <c r="Q100" s="97">
        <f t="shared" si="5"/>
        <v>1902144</v>
      </c>
      <c r="R100" s="97">
        <v>-94345</v>
      </c>
      <c r="S100" s="97">
        <v>1807799</v>
      </c>
      <c r="T100" s="98"/>
      <c r="U100" s="98"/>
      <c r="V100" s="98"/>
      <c r="W100" s="98"/>
      <c r="X100" s="98"/>
      <c r="Y100" s="98"/>
      <c r="Z100" s="98"/>
      <c r="AA100" s="98"/>
      <c r="AB100" s="99"/>
      <c r="AC100" s="99"/>
      <c r="AD100" s="99"/>
      <c r="AE100" s="99"/>
      <c r="AF100" s="99"/>
      <c r="AG100" s="99"/>
      <c r="AH100" s="99"/>
      <c r="AI100" s="99"/>
    </row>
    <row r="101" spans="1:35">
      <c r="A101" s="95">
        <v>31900</v>
      </c>
      <c r="B101" s="96" t="s">
        <v>480</v>
      </c>
      <c r="C101" s="96">
        <v>135306096</v>
      </c>
      <c r="D101" s="97">
        <v>108008700</v>
      </c>
      <c r="E101" s="97">
        <v>0</v>
      </c>
      <c r="F101" s="97">
        <v>0</v>
      </c>
      <c r="G101" s="97">
        <v>0</v>
      </c>
      <c r="H101" s="97">
        <v>6479740</v>
      </c>
      <c r="I101" s="97">
        <f t="shared" si="3"/>
        <v>6479740</v>
      </c>
      <c r="J101" s="97"/>
      <c r="K101" s="97">
        <v>7744422</v>
      </c>
      <c r="L101" s="97">
        <v>40141</v>
      </c>
      <c r="M101" s="97">
        <v>29745103</v>
      </c>
      <c r="N101" s="97">
        <v>0</v>
      </c>
      <c r="O101" s="97">
        <f t="shared" si="4"/>
        <v>37529666</v>
      </c>
      <c r="P101" s="97"/>
      <c r="Q101" s="97">
        <f t="shared" si="5"/>
        <v>5354898</v>
      </c>
      <c r="R101" s="97">
        <v>1295944</v>
      </c>
      <c r="S101" s="97">
        <v>6650842</v>
      </c>
      <c r="T101" s="98"/>
      <c r="U101" s="98"/>
      <c r="V101" s="98"/>
      <c r="W101" s="98"/>
      <c r="X101" s="98"/>
      <c r="Y101" s="98"/>
      <c r="Z101" s="98"/>
      <c r="AA101" s="98"/>
      <c r="AB101" s="99"/>
      <c r="AC101" s="99"/>
      <c r="AD101" s="99"/>
      <c r="AE101" s="99"/>
      <c r="AF101" s="99"/>
      <c r="AG101" s="99"/>
      <c r="AH101" s="99"/>
      <c r="AI101" s="99"/>
    </row>
    <row r="102" spans="1:35">
      <c r="A102" s="95">
        <v>32000</v>
      </c>
      <c r="B102" s="96" t="s">
        <v>481</v>
      </c>
      <c r="C102" s="96">
        <v>54391589</v>
      </c>
      <c r="D102" s="97">
        <v>43299637</v>
      </c>
      <c r="E102" s="97">
        <v>0</v>
      </c>
      <c r="F102" s="97">
        <v>0</v>
      </c>
      <c r="G102" s="97">
        <v>0</v>
      </c>
      <c r="H102" s="97">
        <v>2498425</v>
      </c>
      <c r="I102" s="97">
        <f t="shared" si="3"/>
        <v>2498425</v>
      </c>
      <c r="J102" s="97"/>
      <c r="K102" s="97">
        <v>3104664</v>
      </c>
      <c r="L102" s="97">
        <v>16092</v>
      </c>
      <c r="M102" s="97">
        <v>11924522</v>
      </c>
      <c r="N102" s="97">
        <v>0</v>
      </c>
      <c r="O102" s="97">
        <f t="shared" si="4"/>
        <v>15045278</v>
      </c>
      <c r="P102" s="97"/>
      <c r="Q102" s="97">
        <f t="shared" si="5"/>
        <v>2146726</v>
      </c>
      <c r="R102" s="97">
        <v>499686</v>
      </c>
      <c r="S102" s="97">
        <v>2646412</v>
      </c>
      <c r="T102" s="98"/>
      <c r="U102" s="98"/>
      <c r="V102" s="98"/>
      <c r="W102" s="98"/>
      <c r="X102" s="98"/>
      <c r="Y102" s="98"/>
      <c r="Z102" s="98"/>
      <c r="AA102" s="98"/>
      <c r="AB102" s="99"/>
      <c r="AC102" s="99"/>
      <c r="AD102" s="99"/>
      <c r="AE102" s="99"/>
      <c r="AF102" s="99"/>
      <c r="AG102" s="99"/>
      <c r="AH102" s="99"/>
      <c r="AI102" s="99"/>
    </row>
    <row r="103" spans="1:35">
      <c r="A103" s="95">
        <v>32005</v>
      </c>
      <c r="B103" s="96" t="s">
        <v>482</v>
      </c>
      <c r="C103" s="96">
        <v>12266312</v>
      </c>
      <c r="D103" s="97">
        <v>8916042</v>
      </c>
      <c r="E103" s="97">
        <v>0</v>
      </c>
      <c r="F103" s="97">
        <v>0</v>
      </c>
      <c r="G103" s="97">
        <v>0</v>
      </c>
      <c r="H103" s="97">
        <v>0</v>
      </c>
      <c r="I103" s="97">
        <f t="shared" si="3"/>
        <v>0</v>
      </c>
      <c r="J103" s="97"/>
      <c r="K103" s="97">
        <v>639297</v>
      </c>
      <c r="L103" s="97">
        <v>3314</v>
      </c>
      <c r="M103" s="97">
        <v>2455437</v>
      </c>
      <c r="N103" s="97">
        <v>331200</v>
      </c>
      <c r="O103" s="97">
        <f t="shared" si="4"/>
        <v>3429248</v>
      </c>
      <c r="P103" s="97"/>
      <c r="Q103" s="97">
        <f t="shared" si="5"/>
        <v>442043</v>
      </c>
      <c r="R103" s="97">
        <v>-66240</v>
      </c>
      <c r="S103" s="97">
        <v>375803</v>
      </c>
      <c r="T103" s="98"/>
      <c r="U103" s="98"/>
      <c r="V103" s="98"/>
      <c r="W103" s="98"/>
      <c r="X103" s="98"/>
      <c r="Y103" s="98"/>
      <c r="Z103" s="98"/>
      <c r="AA103" s="98"/>
      <c r="AB103" s="99"/>
      <c r="AC103" s="99"/>
      <c r="AD103" s="99"/>
      <c r="AE103" s="99"/>
      <c r="AF103" s="99"/>
      <c r="AG103" s="99"/>
      <c r="AH103" s="99"/>
      <c r="AI103" s="99"/>
    </row>
    <row r="104" spans="1:35">
      <c r="A104" s="95">
        <v>32100</v>
      </c>
      <c r="B104" s="96" t="s">
        <v>483</v>
      </c>
      <c r="C104" s="96">
        <v>33917452</v>
      </c>
      <c r="D104" s="97">
        <v>24876632</v>
      </c>
      <c r="E104" s="97">
        <v>0</v>
      </c>
      <c r="F104" s="97">
        <v>0</v>
      </c>
      <c r="G104" s="97">
        <v>0</v>
      </c>
      <c r="H104" s="97">
        <v>0</v>
      </c>
      <c r="I104" s="97">
        <f t="shared" si="3"/>
        <v>0</v>
      </c>
      <c r="J104" s="97"/>
      <c r="K104" s="97">
        <v>1783700</v>
      </c>
      <c r="L104" s="97">
        <v>9245</v>
      </c>
      <c r="M104" s="97">
        <v>6850911</v>
      </c>
      <c r="N104" s="97">
        <v>754350</v>
      </c>
      <c r="O104" s="97">
        <f t="shared" si="4"/>
        <v>9398206</v>
      </c>
      <c r="P104" s="97"/>
      <c r="Q104" s="97">
        <f t="shared" si="5"/>
        <v>1233343</v>
      </c>
      <c r="R104" s="97">
        <v>-150872</v>
      </c>
      <c r="S104" s="97">
        <v>1082471</v>
      </c>
      <c r="T104" s="98"/>
      <c r="U104" s="98"/>
      <c r="V104" s="98"/>
      <c r="W104" s="98"/>
      <c r="X104" s="98"/>
      <c r="Y104" s="98"/>
      <c r="Z104" s="98"/>
      <c r="AA104" s="98"/>
      <c r="AB104" s="99"/>
      <c r="AC104" s="99"/>
      <c r="AD104" s="99"/>
      <c r="AE104" s="99"/>
      <c r="AF104" s="99"/>
      <c r="AG104" s="99"/>
      <c r="AH104" s="99"/>
      <c r="AI104" s="99"/>
    </row>
    <row r="105" spans="1:35">
      <c r="A105" s="95">
        <v>32200</v>
      </c>
      <c r="B105" s="96" t="s">
        <v>484</v>
      </c>
      <c r="C105" s="96">
        <v>20880154</v>
      </c>
      <c r="D105" s="97">
        <v>16039045</v>
      </c>
      <c r="E105" s="97">
        <v>0</v>
      </c>
      <c r="F105" s="97">
        <v>0</v>
      </c>
      <c r="G105" s="97">
        <v>0</v>
      </c>
      <c r="H105" s="97">
        <v>334140</v>
      </c>
      <c r="I105" s="97">
        <f t="shared" si="3"/>
        <v>334140</v>
      </c>
      <c r="J105" s="97"/>
      <c r="K105" s="97">
        <v>1150029</v>
      </c>
      <c r="L105" s="97">
        <v>5961</v>
      </c>
      <c r="M105" s="97">
        <v>4417080</v>
      </c>
      <c r="N105" s="97">
        <v>0</v>
      </c>
      <c r="O105" s="97">
        <f t="shared" si="4"/>
        <v>5573070</v>
      </c>
      <c r="P105" s="97"/>
      <c r="Q105" s="97">
        <f t="shared" si="5"/>
        <v>795190</v>
      </c>
      <c r="R105" s="97">
        <v>66824</v>
      </c>
      <c r="S105" s="97">
        <v>862014</v>
      </c>
      <c r="T105" s="98"/>
      <c r="U105" s="98"/>
      <c r="V105" s="98"/>
      <c r="W105" s="98"/>
      <c r="X105" s="98"/>
      <c r="Y105" s="98"/>
      <c r="Z105" s="98"/>
      <c r="AA105" s="98"/>
      <c r="AB105" s="99"/>
      <c r="AC105" s="99"/>
      <c r="AD105" s="99"/>
      <c r="AE105" s="99"/>
      <c r="AF105" s="99"/>
      <c r="AG105" s="99"/>
      <c r="AH105" s="99"/>
      <c r="AI105" s="99"/>
    </row>
    <row r="106" spans="1:35">
      <c r="A106" s="95">
        <v>32300</v>
      </c>
      <c r="B106" s="96" t="s">
        <v>485</v>
      </c>
      <c r="C106" s="96">
        <v>237332982</v>
      </c>
      <c r="D106" s="97">
        <v>184560641</v>
      </c>
      <c r="E106" s="97">
        <v>0</v>
      </c>
      <c r="F106" s="97">
        <v>0</v>
      </c>
      <c r="G106" s="97">
        <v>0</v>
      </c>
      <c r="H106" s="97">
        <v>5954220</v>
      </c>
      <c r="I106" s="97">
        <f t="shared" si="3"/>
        <v>5954220</v>
      </c>
      <c r="J106" s="97"/>
      <c r="K106" s="97">
        <v>13233337</v>
      </c>
      <c r="L106" s="97">
        <v>68591</v>
      </c>
      <c r="M106" s="97">
        <v>50827158</v>
      </c>
      <c r="N106" s="97">
        <v>0</v>
      </c>
      <c r="O106" s="97">
        <f t="shared" si="4"/>
        <v>64129086</v>
      </c>
      <c r="P106" s="97"/>
      <c r="Q106" s="97">
        <f t="shared" si="5"/>
        <v>9150220</v>
      </c>
      <c r="R106" s="97">
        <v>1190843</v>
      </c>
      <c r="S106" s="97">
        <v>10341063</v>
      </c>
      <c r="T106" s="98"/>
      <c r="U106" s="98"/>
      <c r="V106" s="98"/>
      <c r="W106" s="98"/>
      <c r="X106" s="98"/>
      <c r="Y106" s="98"/>
      <c r="Z106" s="98"/>
      <c r="AA106" s="98"/>
      <c r="AB106" s="99"/>
      <c r="AC106" s="99"/>
      <c r="AD106" s="99"/>
      <c r="AE106" s="99"/>
      <c r="AF106" s="99"/>
      <c r="AG106" s="99"/>
      <c r="AH106" s="99"/>
      <c r="AI106" s="99"/>
    </row>
    <row r="107" spans="1:35">
      <c r="A107" s="95">
        <v>32305</v>
      </c>
      <c r="B107" s="96" t="s">
        <v>486</v>
      </c>
      <c r="C107" s="96">
        <v>24387852</v>
      </c>
      <c r="D107" s="97">
        <v>18149963</v>
      </c>
      <c r="E107" s="97">
        <v>0</v>
      </c>
      <c r="F107" s="97">
        <v>0</v>
      </c>
      <c r="G107" s="97">
        <v>0</v>
      </c>
      <c r="H107" s="97">
        <v>0</v>
      </c>
      <c r="I107" s="97">
        <f t="shared" si="3"/>
        <v>0</v>
      </c>
      <c r="J107" s="97"/>
      <c r="K107" s="97">
        <v>1301386</v>
      </c>
      <c r="L107" s="97">
        <v>6745</v>
      </c>
      <c r="M107" s="97">
        <v>4998417</v>
      </c>
      <c r="N107" s="97">
        <v>209785</v>
      </c>
      <c r="O107" s="97">
        <f t="shared" si="4"/>
        <v>6516333</v>
      </c>
      <c r="P107" s="97"/>
      <c r="Q107" s="97">
        <f t="shared" si="5"/>
        <v>899846</v>
      </c>
      <c r="R107" s="97">
        <v>-41958</v>
      </c>
      <c r="S107" s="97">
        <v>857888</v>
      </c>
      <c r="T107" s="98"/>
      <c r="U107" s="98"/>
      <c r="V107" s="98"/>
      <c r="W107" s="98"/>
      <c r="X107" s="98"/>
      <c r="Y107" s="98"/>
      <c r="Z107" s="98"/>
      <c r="AA107" s="98"/>
      <c r="AB107" s="99"/>
      <c r="AC107" s="99"/>
      <c r="AD107" s="99"/>
      <c r="AE107" s="99"/>
      <c r="AF107" s="99"/>
      <c r="AG107" s="99"/>
      <c r="AH107" s="99"/>
      <c r="AI107" s="99"/>
    </row>
    <row r="108" spans="1:35">
      <c r="A108" s="95">
        <v>32400</v>
      </c>
      <c r="B108" s="96" t="s">
        <v>487</v>
      </c>
      <c r="C108" s="96">
        <v>84064050</v>
      </c>
      <c r="D108" s="97">
        <v>65370641</v>
      </c>
      <c r="E108" s="97">
        <v>0</v>
      </c>
      <c r="F108" s="97">
        <v>0</v>
      </c>
      <c r="G108" s="97">
        <v>0</v>
      </c>
      <c r="H108" s="97">
        <v>2245645</v>
      </c>
      <c r="I108" s="97">
        <f t="shared" si="3"/>
        <v>2245645</v>
      </c>
      <c r="J108" s="97"/>
      <c r="K108" s="97">
        <v>4687195</v>
      </c>
      <c r="L108" s="97">
        <v>24295</v>
      </c>
      <c r="M108" s="97">
        <v>18002776</v>
      </c>
      <c r="N108" s="97">
        <v>0</v>
      </c>
      <c r="O108" s="97">
        <f t="shared" si="4"/>
        <v>22714266</v>
      </c>
      <c r="P108" s="97"/>
      <c r="Q108" s="97">
        <f t="shared" si="5"/>
        <v>3240971</v>
      </c>
      <c r="R108" s="97">
        <v>449128</v>
      </c>
      <c r="S108" s="97">
        <v>3690099</v>
      </c>
      <c r="T108" s="98"/>
      <c r="U108" s="98"/>
      <c r="V108" s="98"/>
      <c r="W108" s="98"/>
      <c r="X108" s="98"/>
      <c r="Y108" s="98"/>
      <c r="Z108" s="98"/>
      <c r="AA108" s="98"/>
      <c r="AB108" s="99"/>
      <c r="AC108" s="99"/>
      <c r="AD108" s="99"/>
      <c r="AE108" s="99"/>
      <c r="AF108" s="99"/>
      <c r="AG108" s="99"/>
      <c r="AH108" s="99"/>
      <c r="AI108" s="99"/>
    </row>
    <row r="109" spans="1:35">
      <c r="A109" s="95">
        <v>32405</v>
      </c>
      <c r="B109" s="96" t="s">
        <v>488</v>
      </c>
      <c r="C109" s="96">
        <v>21011016</v>
      </c>
      <c r="D109" s="97">
        <v>15832522</v>
      </c>
      <c r="E109" s="97">
        <v>0</v>
      </c>
      <c r="F109" s="97">
        <v>0</v>
      </c>
      <c r="G109" s="97">
        <v>0</v>
      </c>
      <c r="H109" s="97">
        <v>46580</v>
      </c>
      <c r="I109" s="97">
        <f t="shared" si="3"/>
        <v>46580</v>
      </c>
      <c r="J109" s="97"/>
      <c r="K109" s="97">
        <v>1135221</v>
      </c>
      <c r="L109" s="97">
        <v>5884</v>
      </c>
      <c r="M109" s="97">
        <v>4360204</v>
      </c>
      <c r="N109" s="97">
        <v>0</v>
      </c>
      <c r="O109" s="97">
        <f t="shared" si="4"/>
        <v>5501309</v>
      </c>
      <c r="P109" s="97"/>
      <c r="Q109" s="97">
        <f t="shared" si="5"/>
        <v>784951</v>
      </c>
      <c r="R109" s="97">
        <v>9316</v>
      </c>
      <c r="S109" s="97">
        <v>794267</v>
      </c>
      <c r="T109" s="98"/>
      <c r="U109" s="98"/>
      <c r="V109" s="98"/>
      <c r="W109" s="98"/>
      <c r="X109" s="98"/>
      <c r="Y109" s="98"/>
      <c r="Z109" s="98"/>
      <c r="AA109" s="98"/>
      <c r="AB109" s="99"/>
      <c r="AC109" s="99"/>
      <c r="AD109" s="99"/>
      <c r="AE109" s="99"/>
      <c r="AF109" s="99"/>
      <c r="AG109" s="99"/>
      <c r="AH109" s="99"/>
      <c r="AI109" s="99"/>
    </row>
    <row r="110" spans="1:35">
      <c r="A110" s="95">
        <v>32410</v>
      </c>
      <c r="B110" s="96" t="s">
        <v>489</v>
      </c>
      <c r="C110" s="96">
        <v>33480925</v>
      </c>
      <c r="D110" s="97">
        <v>25336229</v>
      </c>
      <c r="E110" s="97">
        <v>0</v>
      </c>
      <c r="F110" s="97">
        <v>0</v>
      </c>
      <c r="G110" s="97">
        <v>0</v>
      </c>
      <c r="H110" s="97">
        <v>134205</v>
      </c>
      <c r="I110" s="97">
        <f t="shared" si="3"/>
        <v>134205</v>
      </c>
      <c r="J110" s="97"/>
      <c r="K110" s="97">
        <v>1816654</v>
      </c>
      <c r="L110" s="97">
        <v>9416</v>
      </c>
      <c r="M110" s="97">
        <v>6977482</v>
      </c>
      <c r="N110" s="97">
        <v>0</v>
      </c>
      <c r="O110" s="97">
        <f t="shared" si="4"/>
        <v>8803552</v>
      </c>
      <c r="P110" s="97"/>
      <c r="Q110" s="97">
        <f t="shared" si="5"/>
        <v>1256130</v>
      </c>
      <c r="R110" s="97">
        <v>26837</v>
      </c>
      <c r="S110" s="97">
        <v>1282967</v>
      </c>
      <c r="T110" s="98"/>
      <c r="U110" s="98"/>
      <c r="V110" s="98"/>
      <c r="W110" s="98"/>
      <c r="X110" s="98"/>
      <c r="Y110" s="98"/>
      <c r="Z110" s="98"/>
      <c r="AA110" s="98"/>
      <c r="AB110" s="99"/>
      <c r="AC110" s="99"/>
      <c r="AD110" s="99"/>
      <c r="AE110" s="99"/>
      <c r="AF110" s="99"/>
      <c r="AG110" s="99"/>
      <c r="AH110" s="99"/>
      <c r="AI110" s="99"/>
    </row>
    <row r="111" spans="1:35">
      <c r="A111" s="95">
        <v>32500</v>
      </c>
      <c r="B111" s="96" t="s">
        <v>490</v>
      </c>
      <c r="C111" s="96">
        <v>191972313</v>
      </c>
      <c r="D111" s="97">
        <v>143473565</v>
      </c>
      <c r="E111" s="97">
        <v>0</v>
      </c>
      <c r="F111" s="97">
        <v>0</v>
      </c>
      <c r="G111" s="97">
        <v>0</v>
      </c>
      <c r="H111" s="97">
        <v>0</v>
      </c>
      <c r="I111" s="97">
        <f t="shared" si="3"/>
        <v>0</v>
      </c>
      <c r="J111" s="97"/>
      <c r="K111" s="97">
        <v>10287319</v>
      </c>
      <c r="L111" s="97">
        <v>53321</v>
      </c>
      <c r="M111" s="97">
        <v>39511965</v>
      </c>
      <c r="N111" s="97">
        <v>1525485</v>
      </c>
      <c r="O111" s="97">
        <f t="shared" si="4"/>
        <v>51378090</v>
      </c>
      <c r="P111" s="97"/>
      <c r="Q111" s="97">
        <f t="shared" si="5"/>
        <v>7113189</v>
      </c>
      <c r="R111" s="97">
        <v>-305098</v>
      </c>
      <c r="S111" s="97">
        <v>6808091</v>
      </c>
      <c r="T111" s="98"/>
      <c r="U111" s="98"/>
      <c r="V111" s="98"/>
      <c r="W111" s="98"/>
      <c r="X111" s="98"/>
      <c r="Y111" s="98"/>
      <c r="Z111" s="98"/>
      <c r="AA111" s="98"/>
      <c r="AB111" s="99"/>
      <c r="AC111" s="99"/>
      <c r="AD111" s="99"/>
      <c r="AE111" s="99"/>
      <c r="AF111" s="99"/>
      <c r="AG111" s="99"/>
      <c r="AH111" s="99"/>
      <c r="AI111" s="99"/>
    </row>
    <row r="112" spans="1:35">
      <c r="A112" s="95">
        <v>32505</v>
      </c>
      <c r="B112" s="96" t="s">
        <v>491</v>
      </c>
      <c r="C112" s="96">
        <v>27995425</v>
      </c>
      <c r="D112" s="97">
        <v>19961169</v>
      </c>
      <c r="E112" s="97">
        <v>0</v>
      </c>
      <c r="F112" s="97">
        <v>0</v>
      </c>
      <c r="G112" s="97">
        <v>0</v>
      </c>
      <c r="H112" s="97">
        <v>0</v>
      </c>
      <c r="I112" s="97">
        <f t="shared" si="3"/>
        <v>0</v>
      </c>
      <c r="J112" s="97"/>
      <c r="K112" s="97">
        <v>1431253</v>
      </c>
      <c r="L112" s="97">
        <v>7418</v>
      </c>
      <c r="M112" s="97">
        <v>5497215</v>
      </c>
      <c r="N112" s="97">
        <v>1202670</v>
      </c>
      <c r="O112" s="97">
        <f t="shared" si="4"/>
        <v>8138556</v>
      </c>
      <c r="P112" s="97"/>
      <c r="Q112" s="97">
        <f t="shared" si="5"/>
        <v>989643</v>
      </c>
      <c r="R112" s="97">
        <v>-240535</v>
      </c>
      <c r="S112" s="97">
        <v>749108</v>
      </c>
      <c r="T112" s="98"/>
      <c r="U112" s="98"/>
      <c r="V112" s="98"/>
      <c r="W112" s="98"/>
      <c r="X112" s="98"/>
      <c r="Y112" s="98"/>
      <c r="Z112" s="98"/>
      <c r="AA112" s="98"/>
      <c r="AB112" s="99"/>
      <c r="AC112" s="99"/>
      <c r="AD112" s="99"/>
      <c r="AE112" s="99"/>
      <c r="AF112" s="99"/>
      <c r="AG112" s="99"/>
      <c r="AH112" s="99"/>
      <c r="AI112" s="99"/>
    </row>
    <row r="113" spans="1:35">
      <c r="A113" s="95">
        <v>32600</v>
      </c>
      <c r="B113" s="96" t="s">
        <v>492</v>
      </c>
      <c r="C113" s="96">
        <v>689415246</v>
      </c>
      <c r="D113" s="97">
        <v>518296049</v>
      </c>
      <c r="E113" s="97">
        <v>0</v>
      </c>
      <c r="F113" s="97">
        <v>0</v>
      </c>
      <c r="G113" s="97">
        <v>0</v>
      </c>
      <c r="H113" s="97">
        <v>0</v>
      </c>
      <c r="I113" s="97">
        <f t="shared" si="3"/>
        <v>0</v>
      </c>
      <c r="J113" s="97"/>
      <c r="K113" s="97">
        <v>37162780</v>
      </c>
      <c r="L113" s="97">
        <v>192621</v>
      </c>
      <c r="M113" s="97">
        <v>142736366</v>
      </c>
      <c r="N113" s="97">
        <v>2080300</v>
      </c>
      <c r="O113" s="97">
        <f t="shared" si="4"/>
        <v>182172067</v>
      </c>
      <c r="P113" s="97"/>
      <c r="Q113" s="97">
        <f t="shared" si="5"/>
        <v>25696286</v>
      </c>
      <c r="R113" s="97">
        <v>-416061</v>
      </c>
      <c r="S113" s="97">
        <v>25280225</v>
      </c>
      <c r="T113" s="98"/>
      <c r="U113" s="98"/>
      <c r="V113" s="98"/>
      <c r="W113" s="98"/>
      <c r="X113" s="98"/>
      <c r="Y113" s="98"/>
      <c r="Z113" s="98"/>
      <c r="AA113" s="98"/>
      <c r="AB113" s="99"/>
      <c r="AC113" s="99"/>
      <c r="AD113" s="99"/>
      <c r="AE113" s="99"/>
      <c r="AF113" s="99"/>
      <c r="AG113" s="99"/>
      <c r="AH113" s="99"/>
      <c r="AI113" s="99"/>
    </row>
    <row r="114" spans="1:35">
      <c r="A114" s="95">
        <v>32605</v>
      </c>
      <c r="B114" s="96" t="s">
        <v>493</v>
      </c>
      <c r="C114" s="96">
        <v>98040391</v>
      </c>
      <c r="D114" s="97">
        <v>69265469</v>
      </c>
      <c r="E114" s="97">
        <v>0</v>
      </c>
      <c r="F114" s="97">
        <v>0</v>
      </c>
      <c r="G114" s="97">
        <v>0</v>
      </c>
      <c r="H114" s="97">
        <v>0</v>
      </c>
      <c r="I114" s="97">
        <f t="shared" si="3"/>
        <v>0</v>
      </c>
      <c r="J114" s="97"/>
      <c r="K114" s="97">
        <v>4966462</v>
      </c>
      <c r="L114" s="97">
        <v>25742</v>
      </c>
      <c r="M114" s="97">
        <v>19075394</v>
      </c>
      <c r="N114" s="97">
        <v>4888195</v>
      </c>
      <c r="O114" s="97">
        <f t="shared" si="4"/>
        <v>28955793</v>
      </c>
      <c r="P114" s="97"/>
      <c r="Q114" s="97">
        <f t="shared" si="5"/>
        <v>3434071</v>
      </c>
      <c r="R114" s="97">
        <v>-977641</v>
      </c>
      <c r="S114" s="97">
        <v>2456430</v>
      </c>
      <c r="T114" s="98"/>
      <c r="U114" s="98"/>
      <c r="V114" s="98"/>
      <c r="W114" s="98"/>
      <c r="X114" s="98"/>
      <c r="Y114" s="98"/>
      <c r="Z114" s="98"/>
      <c r="AA114" s="98"/>
      <c r="AB114" s="99"/>
      <c r="AC114" s="99"/>
      <c r="AD114" s="99"/>
      <c r="AE114" s="99"/>
      <c r="AF114" s="99"/>
      <c r="AG114" s="99"/>
      <c r="AH114" s="99"/>
      <c r="AI114" s="99"/>
    </row>
    <row r="115" spans="1:35">
      <c r="A115" s="95">
        <v>32700</v>
      </c>
      <c r="B115" s="96" t="s">
        <v>494</v>
      </c>
      <c r="C115" s="96">
        <v>58639802</v>
      </c>
      <c r="D115" s="97">
        <v>46900827</v>
      </c>
      <c r="E115" s="97">
        <v>0</v>
      </c>
      <c r="F115" s="97">
        <v>0</v>
      </c>
      <c r="G115" s="97">
        <v>0</v>
      </c>
      <c r="H115" s="97">
        <v>2959870</v>
      </c>
      <c r="I115" s="97">
        <f t="shared" si="3"/>
        <v>2959870</v>
      </c>
      <c r="J115" s="97"/>
      <c r="K115" s="97">
        <v>3362876</v>
      </c>
      <c r="L115" s="97">
        <v>17430</v>
      </c>
      <c r="M115" s="97">
        <v>12916274</v>
      </c>
      <c r="N115" s="97">
        <v>0</v>
      </c>
      <c r="O115" s="97">
        <f t="shared" si="4"/>
        <v>16296580</v>
      </c>
      <c r="P115" s="97"/>
      <c r="Q115" s="97">
        <f t="shared" si="5"/>
        <v>2325268</v>
      </c>
      <c r="R115" s="97">
        <v>591975</v>
      </c>
      <c r="S115" s="97">
        <v>2917243</v>
      </c>
      <c r="T115" s="98"/>
      <c r="U115" s="98"/>
      <c r="V115" s="98"/>
      <c r="W115" s="98"/>
      <c r="X115" s="98"/>
      <c r="Y115" s="98"/>
      <c r="Z115" s="98"/>
      <c r="AA115" s="98"/>
      <c r="AB115" s="99"/>
      <c r="AC115" s="99"/>
      <c r="AD115" s="99"/>
      <c r="AE115" s="99"/>
      <c r="AF115" s="99"/>
      <c r="AG115" s="99"/>
      <c r="AH115" s="99"/>
      <c r="AI115" s="99"/>
    </row>
    <row r="116" spans="1:35">
      <c r="A116" s="95">
        <v>32800</v>
      </c>
      <c r="B116" s="96" t="s">
        <v>495</v>
      </c>
      <c r="C116" s="96">
        <v>78609531</v>
      </c>
      <c r="D116" s="97">
        <v>61923558</v>
      </c>
      <c r="E116" s="97">
        <v>0</v>
      </c>
      <c r="F116" s="97">
        <v>0</v>
      </c>
      <c r="G116" s="97">
        <v>0</v>
      </c>
      <c r="H116" s="97">
        <v>3084555</v>
      </c>
      <c r="I116" s="97">
        <f t="shared" si="3"/>
        <v>3084555</v>
      </c>
      <c r="J116" s="97"/>
      <c r="K116" s="97">
        <v>4440033</v>
      </c>
      <c r="L116" s="97">
        <v>23013</v>
      </c>
      <c r="M116" s="97">
        <v>17053465</v>
      </c>
      <c r="N116" s="97">
        <v>0</v>
      </c>
      <c r="O116" s="97">
        <f t="shared" si="4"/>
        <v>21516511</v>
      </c>
      <c r="P116" s="97"/>
      <c r="Q116" s="97">
        <f t="shared" si="5"/>
        <v>3070071</v>
      </c>
      <c r="R116" s="97">
        <v>616909</v>
      </c>
      <c r="S116" s="97">
        <v>3686980</v>
      </c>
      <c r="T116" s="98"/>
      <c r="U116" s="98"/>
      <c r="V116" s="98"/>
      <c r="W116" s="98"/>
      <c r="X116" s="98"/>
      <c r="Y116" s="98"/>
      <c r="Z116" s="98"/>
      <c r="AA116" s="98"/>
      <c r="AB116" s="99"/>
      <c r="AC116" s="99"/>
      <c r="AD116" s="99"/>
      <c r="AE116" s="99"/>
      <c r="AF116" s="99"/>
      <c r="AG116" s="99"/>
      <c r="AH116" s="99"/>
      <c r="AI116" s="99"/>
    </row>
    <row r="117" spans="1:35">
      <c r="A117" s="95">
        <v>32900</v>
      </c>
      <c r="B117" s="96" t="s">
        <v>496</v>
      </c>
      <c r="C117" s="96">
        <v>250186179</v>
      </c>
      <c r="D117" s="97">
        <v>196722370</v>
      </c>
      <c r="E117" s="97">
        <v>0</v>
      </c>
      <c r="F117" s="97">
        <v>0</v>
      </c>
      <c r="G117" s="97">
        <v>0</v>
      </c>
      <c r="H117" s="97">
        <v>8705140</v>
      </c>
      <c r="I117" s="97">
        <f t="shared" si="3"/>
        <v>8705140</v>
      </c>
      <c r="J117" s="97"/>
      <c r="K117" s="97">
        <v>14105356</v>
      </c>
      <c r="L117" s="97">
        <v>73111</v>
      </c>
      <c r="M117" s="97">
        <v>54176443</v>
      </c>
      <c r="N117" s="97">
        <v>0</v>
      </c>
      <c r="O117" s="97">
        <f t="shared" si="4"/>
        <v>68354910</v>
      </c>
      <c r="P117" s="97"/>
      <c r="Q117" s="97">
        <f t="shared" si="5"/>
        <v>9753179</v>
      </c>
      <c r="R117" s="97">
        <v>1741026</v>
      </c>
      <c r="S117" s="97">
        <v>11494205</v>
      </c>
      <c r="T117" s="98"/>
      <c r="U117" s="98"/>
      <c r="V117" s="98"/>
      <c r="W117" s="98"/>
      <c r="X117" s="98"/>
      <c r="Y117" s="98"/>
      <c r="Z117" s="98"/>
      <c r="AA117" s="98"/>
      <c r="AB117" s="99"/>
      <c r="AC117" s="99"/>
      <c r="AD117" s="99"/>
      <c r="AE117" s="99"/>
      <c r="AF117" s="99"/>
      <c r="AG117" s="99"/>
      <c r="AH117" s="99"/>
      <c r="AI117" s="99"/>
    </row>
    <row r="118" spans="1:35">
      <c r="A118" s="95">
        <v>32901</v>
      </c>
      <c r="B118" s="96" t="s">
        <v>497</v>
      </c>
      <c r="C118" s="96">
        <v>8597823</v>
      </c>
      <c r="D118" s="97">
        <v>5159836</v>
      </c>
      <c r="E118" s="97">
        <v>0</v>
      </c>
      <c r="F118" s="97">
        <v>0</v>
      </c>
      <c r="G118" s="97">
        <v>0</v>
      </c>
      <c r="H118" s="97">
        <v>0</v>
      </c>
      <c r="I118" s="97">
        <f t="shared" si="3"/>
        <v>0</v>
      </c>
      <c r="J118" s="97"/>
      <c r="K118" s="97">
        <v>369970</v>
      </c>
      <c r="L118" s="97">
        <v>1918</v>
      </c>
      <c r="M118" s="97">
        <v>1420995</v>
      </c>
      <c r="N118" s="97">
        <v>1489290</v>
      </c>
      <c r="O118" s="97">
        <f t="shared" si="4"/>
        <v>3282173</v>
      </c>
      <c r="P118" s="97"/>
      <c r="Q118" s="97">
        <f t="shared" si="5"/>
        <v>255816</v>
      </c>
      <c r="R118" s="97">
        <v>-297853</v>
      </c>
      <c r="S118" s="97">
        <v>-42037</v>
      </c>
      <c r="T118" s="98"/>
      <c r="U118" s="98"/>
      <c r="V118" s="98"/>
      <c r="W118" s="98"/>
      <c r="X118" s="98"/>
      <c r="Y118" s="98"/>
      <c r="Z118" s="98"/>
      <c r="AA118" s="98"/>
      <c r="AB118" s="99"/>
      <c r="AC118" s="99"/>
      <c r="AD118" s="99"/>
      <c r="AE118" s="99"/>
      <c r="AF118" s="99"/>
      <c r="AG118" s="99"/>
      <c r="AH118" s="99"/>
      <c r="AI118" s="99"/>
    </row>
    <row r="119" spans="1:35">
      <c r="A119" s="95">
        <v>32905</v>
      </c>
      <c r="B119" s="96" t="s">
        <v>498</v>
      </c>
      <c r="C119" s="96">
        <v>36155044</v>
      </c>
      <c r="D119" s="97">
        <v>25876396</v>
      </c>
      <c r="E119" s="97">
        <v>0</v>
      </c>
      <c r="F119" s="97">
        <v>0</v>
      </c>
      <c r="G119" s="97">
        <v>0</v>
      </c>
      <c r="H119" s="97">
        <v>0</v>
      </c>
      <c r="I119" s="97">
        <f t="shared" si="3"/>
        <v>0</v>
      </c>
      <c r="J119" s="97"/>
      <c r="K119" s="97">
        <v>1855385</v>
      </c>
      <c r="L119" s="97">
        <v>9617</v>
      </c>
      <c r="M119" s="97">
        <v>7126241</v>
      </c>
      <c r="N119" s="97">
        <v>1436310</v>
      </c>
      <c r="O119" s="97">
        <f t="shared" si="4"/>
        <v>10427553</v>
      </c>
      <c r="P119" s="97"/>
      <c r="Q119" s="97">
        <f t="shared" si="5"/>
        <v>1282910</v>
      </c>
      <c r="R119" s="97">
        <v>-287262</v>
      </c>
      <c r="S119" s="97">
        <v>995648</v>
      </c>
      <c r="T119" s="98"/>
      <c r="U119" s="98"/>
      <c r="V119" s="98"/>
      <c r="W119" s="98"/>
      <c r="X119" s="98"/>
      <c r="Y119" s="98"/>
      <c r="Z119" s="98"/>
      <c r="AA119" s="98"/>
      <c r="AB119" s="99"/>
      <c r="AC119" s="99"/>
      <c r="AD119" s="99"/>
      <c r="AE119" s="99"/>
      <c r="AF119" s="99"/>
      <c r="AG119" s="99"/>
      <c r="AH119" s="99"/>
      <c r="AI119" s="99"/>
    </row>
    <row r="120" spans="1:35">
      <c r="A120" s="95">
        <v>32910</v>
      </c>
      <c r="B120" s="96" t="s">
        <v>499</v>
      </c>
      <c r="C120" s="96">
        <v>45536024</v>
      </c>
      <c r="D120" s="97">
        <v>36132586</v>
      </c>
      <c r="E120" s="97">
        <v>0</v>
      </c>
      <c r="F120" s="97">
        <v>0</v>
      </c>
      <c r="G120" s="97">
        <v>0</v>
      </c>
      <c r="H120" s="97">
        <v>1996200</v>
      </c>
      <c r="I120" s="97">
        <f t="shared" si="3"/>
        <v>1996200</v>
      </c>
      <c r="J120" s="97"/>
      <c r="K120" s="97">
        <v>2590773</v>
      </c>
      <c r="L120" s="97">
        <v>13428</v>
      </c>
      <c r="M120" s="97">
        <v>9950749</v>
      </c>
      <c r="N120" s="97">
        <v>0</v>
      </c>
      <c r="O120" s="97">
        <f t="shared" si="4"/>
        <v>12554950</v>
      </c>
      <c r="P120" s="97"/>
      <c r="Q120" s="97">
        <f t="shared" si="5"/>
        <v>1791396</v>
      </c>
      <c r="R120" s="97">
        <v>399236</v>
      </c>
      <c r="S120" s="97">
        <v>2190632</v>
      </c>
      <c r="T120" s="98"/>
      <c r="U120" s="98"/>
      <c r="V120" s="98"/>
      <c r="W120" s="98"/>
      <c r="X120" s="98"/>
      <c r="Y120" s="98"/>
      <c r="Z120" s="98"/>
      <c r="AA120" s="98"/>
      <c r="AB120" s="99"/>
      <c r="AC120" s="99"/>
      <c r="AD120" s="99"/>
      <c r="AE120" s="99"/>
      <c r="AF120" s="99"/>
      <c r="AG120" s="99"/>
      <c r="AH120" s="99"/>
      <c r="AI120" s="99"/>
    </row>
    <row r="121" spans="1:35">
      <c r="A121" s="95">
        <v>32920</v>
      </c>
      <c r="B121" s="96" t="s">
        <v>500</v>
      </c>
      <c r="C121" s="96">
        <v>37359877</v>
      </c>
      <c r="D121" s="97">
        <v>30270973</v>
      </c>
      <c r="E121" s="97">
        <v>0</v>
      </c>
      <c r="F121" s="97">
        <v>0</v>
      </c>
      <c r="G121" s="97">
        <v>0</v>
      </c>
      <c r="H121" s="97">
        <v>2288770</v>
      </c>
      <c r="I121" s="97">
        <f t="shared" si="3"/>
        <v>2288770</v>
      </c>
      <c r="J121" s="97"/>
      <c r="K121" s="97">
        <v>2170484</v>
      </c>
      <c r="L121" s="97">
        <v>11250</v>
      </c>
      <c r="M121" s="97">
        <v>8336488</v>
      </c>
      <c r="N121" s="97">
        <v>0</v>
      </c>
      <c r="O121" s="97">
        <f t="shared" si="4"/>
        <v>10518222</v>
      </c>
      <c r="P121" s="97"/>
      <c r="Q121" s="97">
        <f t="shared" si="5"/>
        <v>1500786</v>
      </c>
      <c r="R121" s="97">
        <v>457753</v>
      </c>
      <c r="S121" s="97">
        <v>1958539</v>
      </c>
      <c r="T121" s="98"/>
      <c r="U121" s="98"/>
      <c r="V121" s="98"/>
      <c r="W121" s="98"/>
      <c r="X121" s="98"/>
      <c r="Y121" s="98"/>
      <c r="Z121" s="98"/>
      <c r="AA121" s="98"/>
      <c r="AB121" s="99"/>
      <c r="AC121" s="99"/>
      <c r="AD121" s="99"/>
      <c r="AE121" s="99"/>
      <c r="AF121" s="99"/>
      <c r="AG121" s="99"/>
      <c r="AH121" s="99"/>
      <c r="AI121" s="99"/>
    </row>
    <row r="122" spans="1:35">
      <c r="A122" s="95">
        <v>33000</v>
      </c>
      <c r="B122" s="96" t="s">
        <v>501</v>
      </c>
      <c r="C122" s="96">
        <v>96638459</v>
      </c>
      <c r="D122" s="97">
        <v>74143671</v>
      </c>
      <c r="E122" s="97">
        <v>0</v>
      </c>
      <c r="F122" s="97">
        <v>0</v>
      </c>
      <c r="G122" s="97">
        <v>0</v>
      </c>
      <c r="H122" s="97">
        <v>1286575</v>
      </c>
      <c r="I122" s="97">
        <f t="shared" si="3"/>
        <v>1286575</v>
      </c>
      <c r="J122" s="97"/>
      <c r="K122" s="97">
        <v>5316238</v>
      </c>
      <c r="L122" s="97">
        <v>27555</v>
      </c>
      <c r="M122" s="97">
        <v>20418828</v>
      </c>
      <c r="N122" s="97">
        <v>0</v>
      </c>
      <c r="O122" s="97">
        <f t="shared" si="4"/>
        <v>25762621</v>
      </c>
      <c r="P122" s="97"/>
      <c r="Q122" s="97">
        <f t="shared" si="5"/>
        <v>3675924</v>
      </c>
      <c r="R122" s="97">
        <v>257317</v>
      </c>
      <c r="S122" s="97">
        <v>3933241</v>
      </c>
      <c r="T122" s="98"/>
      <c r="U122" s="98"/>
      <c r="V122" s="98"/>
      <c r="W122" s="98"/>
      <c r="X122" s="98"/>
      <c r="Y122" s="98"/>
      <c r="Z122" s="98"/>
      <c r="AA122" s="98"/>
      <c r="AB122" s="99"/>
      <c r="AC122" s="99"/>
      <c r="AD122" s="99"/>
      <c r="AE122" s="99"/>
      <c r="AF122" s="99"/>
      <c r="AG122" s="99"/>
      <c r="AH122" s="99"/>
      <c r="AI122" s="99"/>
    </row>
    <row r="123" spans="1:35">
      <c r="A123" s="95">
        <v>33001</v>
      </c>
      <c r="B123" s="96" t="s">
        <v>502</v>
      </c>
      <c r="C123" s="96">
        <v>2571662</v>
      </c>
      <c r="D123" s="97">
        <v>2135878</v>
      </c>
      <c r="E123" s="97">
        <v>0</v>
      </c>
      <c r="F123" s="97">
        <v>0</v>
      </c>
      <c r="G123" s="97">
        <v>0</v>
      </c>
      <c r="H123" s="97">
        <v>215660</v>
      </c>
      <c r="I123" s="97">
        <f t="shared" si="3"/>
        <v>215660</v>
      </c>
      <c r="J123" s="97"/>
      <c r="K123" s="97">
        <v>153146</v>
      </c>
      <c r="L123" s="97">
        <v>794</v>
      </c>
      <c r="M123" s="97">
        <v>588211</v>
      </c>
      <c r="N123" s="97">
        <v>0</v>
      </c>
      <c r="O123" s="97">
        <f t="shared" si="4"/>
        <v>742151</v>
      </c>
      <c r="P123" s="97"/>
      <c r="Q123" s="97">
        <f t="shared" si="5"/>
        <v>105893</v>
      </c>
      <c r="R123" s="97">
        <v>43131</v>
      </c>
      <c r="S123" s="97">
        <v>149024</v>
      </c>
      <c r="T123" s="98"/>
      <c r="U123" s="98"/>
      <c r="V123" s="98"/>
      <c r="W123" s="98"/>
      <c r="X123" s="98"/>
      <c r="Y123" s="98"/>
      <c r="Z123" s="98"/>
      <c r="AA123" s="98"/>
      <c r="AB123" s="99"/>
      <c r="AC123" s="99"/>
      <c r="AD123" s="99"/>
      <c r="AE123" s="99"/>
      <c r="AF123" s="99"/>
      <c r="AG123" s="99"/>
      <c r="AH123" s="99"/>
      <c r="AI123" s="99"/>
    </row>
    <row r="124" spans="1:35">
      <c r="A124" s="95">
        <v>33027</v>
      </c>
      <c r="B124" s="96" t="s">
        <v>503</v>
      </c>
      <c r="C124" s="96">
        <v>9938112</v>
      </c>
      <c r="D124" s="97">
        <v>8646125</v>
      </c>
      <c r="E124" s="97">
        <v>0</v>
      </c>
      <c r="F124" s="97">
        <v>0</v>
      </c>
      <c r="G124" s="97">
        <v>0</v>
      </c>
      <c r="H124" s="97">
        <v>1226030</v>
      </c>
      <c r="I124" s="97">
        <f t="shared" si="3"/>
        <v>1226030</v>
      </c>
      <c r="J124" s="97"/>
      <c r="K124" s="97">
        <v>619943</v>
      </c>
      <c r="L124" s="97">
        <v>3213</v>
      </c>
      <c r="M124" s="97">
        <v>2381103</v>
      </c>
      <c r="N124" s="97">
        <v>0</v>
      </c>
      <c r="O124" s="97">
        <f t="shared" si="4"/>
        <v>3004259</v>
      </c>
      <c r="P124" s="97"/>
      <c r="Q124" s="97">
        <f t="shared" si="5"/>
        <v>428661</v>
      </c>
      <c r="R124" s="97">
        <v>245205</v>
      </c>
      <c r="S124" s="97">
        <v>673866</v>
      </c>
      <c r="T124" s="98"/>
      <c r="U124" s="98"/>
      <c r="V124" s="98"/>
      <c r="W124" s="98"/>
      <c r="X124" s="98"/>
      <c r="Y124" s="98"/>
      <c r="Z124" s="98"/>
      <c r="AA124" s="98"/>
      <c r="AB124" s="99"/>
      <c r="AC124" s="99"/>
      <c r="AD124" s="99"/>
      <c r="AE124" s="99"/>
      <c r="AF124" s="99"/>
      <c r="AG124" s="99"/>
      <c r="AH124" s="99"/>
      <c r="AI124" s="99"/>
    </row>
    <row r="125" spans="1:35">
      <c r="A125" s="95">
        <v>33100</v>
      </c>
      <c r="B125" s="96" t="s">
        <v>504</v>
      </c>
      <c r="C125" s="96">
        <v>138163312</v>
      </c>
      <c r="D125" s="97">
        <v>105778285</v>
      </c>
      <c r="E125" s="97">
        <v>0</v>
      </c>
      <c r="F125" s="97">
        <v>0</v>
      </c>
      <c r="G125" s="97">
        <v>0</v>
      </c>
      <c r="H125" s="97">
        <v>1699420</v>
      </c>
      <c r="I125" s="97">
        <f t="shared" si="3"/>
        <v>1699420</v>
      </c>
      <c r="J125" s="97"/>
      <c r="K125" s="97">
        <v>7584498</v>
      </c>
      <c r="L125" s="97">
        <v>39312</v>
      </c>
      <c r="M125" s="97">
        <v>29130857</v>
      </c>
      <c r="N125" s="97">
        <v>0</v>
      </c>
      <c r="O125" s="97">
        <f t="shared" si="4"/>
        <v>36754667</v>
      </c>
      <c r="P125" s="97"/>
      <c r="Q125" s="97">
        <f t="shared" si="5"/>
        <v>5244318</v>
      </c>
      <c r="R125" s="97">
        <v>339887</v>
      </c>
      <c r="S125" s="97">
        <v>5584205</v>
      </c>
      <c r="T125" s="98"/>
      <c r="U125" s="98"/>
      <c r="V125" s="98"/>
      <c r="W125" s="98"/>
      <c r="X125" s="98"/>
      <c r="Y125" s="98"/>
      <c r="Z125" s="98"/>
      <c r="AA125" s="98"/>
      <c r="AB125" s="99"/>
      <c r="AC125" s="99"/>
      <c r="AD125" s="99"/>
      <c r="AE125" s="99"/>
      <c r="AF125" s="99"/>
      <c r="AG125" s="99"/>
      <c r="AH125" s="99"/>
      <c r="AI125" s="99"/>
    </row>
    <row r="126" spans="1:35">
      <c r="A126" s="95">
        <v>33105</v>
      </c>
      <c r="B126" s="96" t="s">
        <v>505</v>
      </c>
      <c r="C126" s="96">
        <v>15531174</v>
      </c>
      <c r="D126" s="97">
        <v>11246954</v>
      </c>
      <c r="E126" s="97">
        <v>0</v>
      </c>
      <c r="F126" s="97">
        <v>0</v>
      </c>
      <c r="G126" s="97">
        <v>0</v>
      </c>
      <c r="H126" s="97">
        <v>0</v>
      </c>
      <c r="I126" s="97">
        <f t="shared" si="3"/>
        <v>0</v>
      </c>
      <c r="J126" s="97"/>
      <c r="K126" s="97">
        <v>806427</v>
      </c>
      <c r="L126" s="97">
        <v>4180</v>
      </c>
      <c r="M126" s="97">
        <v>3097360</v>
      </c>
      <c r="N126" s="97">
        <v>486990</v>
      </c>
      <c r="O126" s="97">
        <f t="shared" si="4"/>
        <v>4394957</v>
      </c>
      <c r="P126" s="97"/>
      <c r="Q126" s="97">
        <f t="shared" si="5"/>
        <v>557606</v>
      </c>
      <c r="R126" s="97">
        <v>-97400</v>
      </c>
      <c r="S126" s="97">
        <v>460206</v>
      </c>
      <c r="T126" s="98"/>
      <c r="U126" s="98"/>
      <c r="V126" s="98"/>
      <c r="W126" s="98"/>
      <c r="X126" s="98"/>
      <c r="Y126" s="98"/>
      <c r="Z126" s="98"/>
      <c r="AA126" s="98"/>
      <c r="AB126" s="99"/>
      <c r="AC126" s="99"/>
      <c r="AD126" s="99"/>
      <c r="AE126" s="99"/>
      <c r="AF126" s="99"/>
      <c r="AG126" s="99"/>
      <c r="AH126" s="99"/>
      <c r="AI126" s="99"/>
    </row>
    <row r="127" spans="1:35">
      <c r="A127" s="95">
        <v>33200</v>
      </c>
      <c r="B127" s="96" t="s">
        <v>506</v>
      </c>
      <c r="C127" s="96">
        <v>603001942</v>
      </c>
      <c r="D127" s="97">
        <v>468027345</v>
      </c>
      <c r="E127" s="97">
        <v>0</v>
      </c>
      <c r="F127" s="97">
        <v>0</v>
      </c>
      <c r="G127" s="97">
        <v>0</v>
      </c>
      <c r="H127" s="97">
        <v>13827995</v>
      </c>
      <c r="I127" s="97">
        <f t="shared" si="3"/>
        <v>13827995</v>
      </c>
      <c r="J127" s="97"/>
      <c r="K127" s="97">
        <v>33558422</v>
      </c>
      <c r="L127" s="97">
        <v>173939</v>
      </c>
      <c r="M127" s="97">
        <v>128892594</v>
      </c>
      <c r="N127" s="97">
        <v>0</v>
      </c>
      <c r="O127" s="97">
        <f t="shared" si="4"/>
        <v>162624955</v>
      </c>
      <c r="P127" s="97"/>
      <c r="Q127" s="97">
        <f t="shared" si="5"/>
        <v>23204045</v>
      </c>
      <c r="R127" s="97">
        <v>2765595</v>
      </c>
      <c r="S127" s="97">
        <v>25969640</v>
      </c>
      <c r="T127" s="98"/>
      <c r="U127" s="98"/>
      <c r="V127" s="98"/>
      <c r="W127" s="98"/>
      <c r="X127" s="98"/>
      <c r="Y127" s="98"/>
      <c r="Z127" s="98"/>
      <c r="AA127" s="98"/>
      <c r="AB127" s="99"/>
      <c r="AC127" s="99"/>
      <c r="AD127" s="99"/>
      <c r="AE127" s="99"/>
      <c r="AF127" s="99"/>
      <c r="AG127" s="99"/>
      <c r="AH127" s="99"/>
      <c r="AI127" s="99"/>
    </row>
    <row r="128" spans="1:35">
      <c r="A128" s="95">
        <v>33202</v>
      </c>
      <c r="B128" s="96" t="s">
        <v>507</v>
      </c>
      <c r="C128" s="96">
        <v>7214591</v>
      </c>
      <c r="D128" s="97">
        <v>6941474</v>
      </c>
      <c r="E128" s="97">
        <v>0</v>
      </c>
      <c r="F128" s="97">
        <v>0</v>
      </c>
      <c r="G128" s="97">
        <v>0</v>
      </c>
      <c r="H128" s="97">
        <v>1627260</v>
      </c>
      <c r="I128" s="97">
        <f t="shared" si="3"/>
        <v>1627260</v>
      </c>
      <c r="J128" s="97"/>
      <c r="K128" s="97">
        <v>497716</v>
      </c>
      <c r="L128" s="97">
        <v>2580</v>
      </c>
      <c r="M128" s="97">
        <v>1911650</v>
      </c>
      <c r="N128" s="97">
        <v>0</v>
      </c>
      <c r="O128" s="97">
        <f t="shared" si="4"/>
        <v>2411946</v>
      </c>
      <c r="P128" s="97"/>
      <c r="Q128" s="97">
        <f t="shared" si="5"/>
        <v>344147</v>
      </c>
      <c r="R128" s="97">
        <v>325452</v>
      </c>
      <c r="S128" s="97">
        <v>669599</v>
      </c>
      <c r="T128" s="98"/>
      <c r="U128" s="98"/>
      <c r="V128" s="98"/>
      <c r="W128" s="98"/>
      <c r="X128" s="98"/>
      <c r="Y128" s="98"/>
      <c r="Z128" s="98"/>
      <c r="AA128" s="98"/>
      <c r="AB128" s="99"/>
      <c r="AC128" s="99"/>
      <c r="AD128" s="99"/>
      <c r="AE128" s="99"/>
      <c r="AF128" s="99"/>
      <c r="AG128" s="99"/>
      <c r="AH128" s="99"/>
      <c r="AI128" s="99"/>
    </row>
    <row r="129" spans="1:35">
      <c r="A129" s="95">
        <v>33203</v>
      </c>
      <c r="B129" s="96" t="s">
        <v>508</v>
      </c>
      <c r="C129" s="96">
        <v>4992073</v>
      </c>
      <c r="D129" s="97">
        <v>4006932</v>
      </c>
      <c r="E129" s="97">
        <v>0</v>
      </c>
      <c r="F129" s="97">
        <v>0</v>
      </c>
      <c r="G129" s="97">
        <v>0</v>
      </c>
      <c r="H129" s="97">
        <v>250315</v>
      </c>
      <c r="I129" s="97">
        <f t="shared" si="3"/>
        <v>250315</v>
      </c>
      <c r="J129" s="97"/>
      <c r="K129" s="97">
        <v>287304</v>
      </c>
      <c r="L129" s="97">
        <v>1489</v>
      </c>
      <c r="M129" s="97">
        <v>1103491</v>
      </c>
      <c r="N129" s="97">
        <v>0</v>
      </c>
      <c r="O129" s="97">
        <f t="shared" si="4"/>
        <v>1392284</v>
      </c>
      <c r="P129" s="97"/>
      <c r="Q129" s="97">
        <f t="shared" si="5"/>
        <v>198657</v>
      </c>
      <c r="R129" s="97">
        <v>50063</v>
      </c>
      <c r="S129" s="97">
        <v>248720</v>
      </c>
      <c r="T129" s="98"/>
      <c r="U129" s="98"/>
      <c r="V129" s="98"/>
      <c r="W129" s="98"/>
      <c r="X129" s="98"/>
      <c r="Y129" s="98"/>
      <c r="Z129" s="98"/>
      <c r="AA129" s="98"/>
      <c r="AB129" s="99"/>
      <c r="AC129" s="99"/>
      <c r="AD129" s="99"/>
      <c r="AE129" s="99"/>
      <c r="AF129" s="99"/>
      <c r="AG129" s="99"/>
      <c r="AH129" s="99"/>
      <c r="AI129" s="99"/>
    </row>
    <row r="130" spans="1:35">
      <c r="A130" s="95">
        <v>33204</v>
      </c>
      <c r="B130" s="96" t="s">
        <v>509</v>
      </c>
      <c r="C130" s="96">
        <v>17614820</v>
      </c>
      <c r="D130" s="97">
        <v>14468414</v>
      </c>
      <c r="E130" s="97">
        <v>0</v>
      </c>
      <c r="F130" s="97">
        <v>0</v>
      </c>
      <c r="G130" s="97">
        <v>0</v>
      </c>
      <c r="H130" s="97">
        <v>1230005</v>
      </c>
      <c r="I130" s="97">
        <f t="shared" si="3"/>
        <v>1230005</v>
      </c>
      <c r="J130" s="97"/>
      <c r="K130" s="97">
        <v>1037412</v>
      </c>
      <c r="L130" s="97">
        <v>5377</v>
      </c>
      <c r="M130" s="97">
        <v>3984535</v>
      </c>
      <c r="N130" s="97">
        <v>0</v>
      </c>
      <c r="O130" s="97">
        <f t="shared" si="4"/>
        <v>5027324</v>
      </c>
      <c r="P130" s="97"/>
      <c r="Q130" s="97">
        <f t="shared" si="5"/>
        <v>717321</v>
      </c>
      <c r="R130" s="97">
        <v>246004</v>
      </c>
      <c r="S130" s="97">
        <v>963325</v>
      </c>
      <c r="T130" s="98"/>
      <c r="U130" s="98"/>
      <c r="V130" s="98"/>
      <c r="W130" s="98"/>
      <c r="X130" s="98"/>
      <c r="Y130" s="98"/>
      <c r="Z130" s="98"/>
      <c r="AA130" s="98"/>
      <c r="AB130" s="99"/>
      <c r="AC130" s="99"/>
      <c r="AD130" s="99"/>
      <c r="AE130" s="99"/>
      <c r="AF130" s="99"/>
      <c r="AG130" s="99"/>
      <c r="AH130" s="99"/>
      <c r="AI130" s="99"/>
    </row>
    <row r="131" spans="1:35">
      <c r="A131" s="95">
        <v>33205</v>
      </c>
      <c r="B131" s="96" t="s">
        <v>510</v>
      </c>
      <c r="C131" s="96">
        <v>48649784</v>
      </c>
      <c r="D131" s="97">
        <v>35343440</v>
      </c>
      <c r="E131" s="97">
        <v>0</v>
      </c>
      <c r="F131" s="97">
        <v>0</v>
      </c>
      <c r="G131" s="97">
        <v>0</v>
      </c>
      <c r="H131" s="97">
        <v>0</v>
      </c>
      <c r="I131" s="97">
        <f t="shared" si="3"/>
        <v>0</v>
      </c>
      <c r="J131" s="97"/>
      <c r="K131" s="97">
        <v>2534190</v>
      </c>
      <c r="L131" s="97">
        <v>13135</v>
      </c>
      <c r="M131" s="97">
        <v>9733422</v>
      </c>
      <c r="N131" s="97">
        <v>1374235</v>
      </c>
      <c r="O131" s="97">
        <f t="shared" si="4"/>
        <v>13654982</v>
      </c>
      <c r="P131" s="97"/>
      <c r="Q131" s="97">
        <f t="shared" si="5"/>
        <v>1752271</v>
      </c>
      <c r="R131" s="97">
        <v>-274850</v>
      </c>
      <c r="S131" s="97">
        <v>1477421</v>
      </c>
      <c r="T131" s="98"/>
      <c r="U131" s="98"/>
      <c r="V131" s="98"/>
      <c r="W131" s="98"/>
      <c r="X131" s="98"/>
      <c r="Y131" s="98"/>
      <c r="Z131" s="98"/>
      <c r="AA131" s="98"/>
      <c r="AB131" s="99"/>
      <c r="AC131" s="99"/>
      <c r="AD131" s="99"/>
      <c r="AE131" s="99"/>
      <c r="AF131" s="99"/>
      <c r="AG131" s="99"/>
      <c r="AH131" s="99"/>
      <c r="AI131" s="99"/>
    </row>
    <row r="132" spans="1:35">
      <c r="A132" s="95">
        <v>33206</v>
      </c>
      <c r="B132" s="96" t="s">
        <v>511</v>
      </c>
      <c r="C132" s="96">
        <v>3975469</v>
      </c>
      <c r="D132" s="97">
        <v>3308308</v>
      </c>
      <c r="E132" s="97">
        <v>0</v>
      </c>
      <c r="F132" s="97">
        <v>0</v>
      </c>
      <c r="G132" s="97">
        <v>0</v>
      </c>
      <c r="H132" s="97">
        <v>340795</v>
      </c>
      <c r="I132" s="97">
        <f t="shared" si="3"/>
        <v>340795</v>
      </c>
      <c r="J132" s="97"/>
      <c r="K132" s="97">
        <v>237212</v>
      </c>
      <c r="L132" s="97">
        <v>1230</v>
      </c>
      <c r="M132" s="97">
        <v>911093</v>
      </c>
      <c r="N132" s="97">
        <v>0</v>
      </c>
      <c r="O132" s="97">
        <f t="shared" si="4"/>
        <v>1149535</v>
      </c>
      <c r="P132" s="97"/>
      <c r="Q132" s="97">
        <f t="shared" si="5"/>
        <v>164021</v>
      </c>
      <c r="R132" s="97">
        <v>68160</v>
      </c>
      <c r="S132" s="97">
        <v>232181</v>
      </c>
      <c r="T132" s="98"/>
      <c r="U132" s="98"/>
      <c r="V132" s="98"/>
      <c r="W132" s="98"/>
      <c r="X132" s="98"/>
      <c r="Y132" s="98"/>
      <c r="Z132" s="98"/>
      <c r="AA132" s="98"/>
      <c r="AB132" s="99"/>
      <c r="AC132" s="99"/>
      <c r="AD132" s="99"/>
      <c r="AE132" s="99"/>
      <c r="AF132" s="99"/>
      <c r="AG132" s="99"/>
      <c r="AH132" s="99"/>
      <c r="AI132" s="99"/>
    </row>
    <row r="133" spans="1:35">
      <c r="A133" s="95">
        <v>33207</v>
      </c>
      <c r="B133" s="96" t="s">
        <v>512</v>
      </c>
      <c r="C133" s="96">
        <v>8157012</v>
      </c>
      <c r="D133" s="97">
        <v>9486827</v>
      </c>
      <c r="E133" s="97">
        <v>0</v>
      </c>
      <c r="F133" s="97">
        <v>0</v>
      </c>
      <c r="G133" s="97">
        <v>0</v>
      </c>
      <c r="H133" s="97">
        <v>3614020</v>
      </c>
      <c r="I133" s="97">
        <f t="shared" si="3"/>
        <v>3614020</v>
      </c>
      <c r="J133" s="97"/>
      <c r="K133" s="97">
        <v>680223</v>
      </c>
      <c r="L133" s="97">
        <v>3526</v>
      </c>
      <c r="M133" s="97">
        <v>2612629</v>
      </c>
      <c r="N133" s="97">
        <v>0</v>
      </c>
      <c r="O133" s="97">
        <f t="shared" si="4"/>
        <v>3296378</v>
      </c>
      <c r="P133" s="97"/>
      <c r="Q133" s="97">
        <f t="shared" si="5"/>
        <v>470342</v>
      </c>
      <c r="R133" s="97">
        <v>722804</v>
      </c>
      <c r="S133" s="97">
        <v>1193146</v>
      </c>
      <c r="T133" s="98"/>
      <c r="U133" s="98"/>
      <c r="V133" s="98"/>
      <c r="W133" s="98"/>
      <c r="X133" s="98"/>
      <c r="Y133" s="98"/>
      <c r="Z133" s="98"/>
      <c r="AA133" s="98"/>
      <c r="AB133" s="99"/>
      <c r="AC133" s="99"/>
      <c r="AD133" s="99"/>
      <c r="AE133" s="99"/>
      <c r="AF133" s="99"/>
      <c r="AG133" s="99"/>
      <c r="AH133" s="99"/>
      <c r="AI133" s="99"/>
    </row>
    <row r="134" spans="1:35">
      <c r="A134" s="95">
        <v>33208</v>
      </c>
      <c r="B134" s="96" t="s">
        <v>513</v>
      </c>
      <c r="C134" s="96">
        <v>1303837</v>
      </c>
      <c r="D134" s="97">
        <v>895903</v>
      </c>
      <c r="E134" s="97">
        <v>0</v>
      </c>
      <c r="F134" s="97">
        <v>0</v>
      </c>
      <c r="G134" s="97">
        <v>0</v>
      </c>
      <c r="H134" s="97">
        <v>0</v>
      </c>
      <c r="I134" s="97">
        <f t="shared" si="3"/>
        <v>0</v>
      </c>
      <c r="J134" s="97"/>
      <c r="K134" s="97">
        <v>64238</v>
      </c>
      <c r="L134" s="97">
        <v>333</v>
      </c>
      <c r="M134" s="97">
        <v>246728</v>
      </c>
      <c r="N134" s="97">
        <v>112295</v>
      </c>
      <c r="O134" s="97">
        <f t="shared" si="4"/>
        <v>423594</v>
      </c>
      <c r="P134" s="97"/>
      <c r="Q134" s="97">
        <f t="shared" si="5"/>
        <v>44417</v>
      </c>
      <c r="R134" s="97">
        <v>-22454</v>
      </c>
      <c r="S134" s="97">
        <v>21963</v>
      </c>
      <c r="T134" s="98"/>
      <c r="U134" s="98"/>
      <c r="V134" s="98"/>
      <c r="W134" s="98"/>
      <c r="X134" s="98"/>
      <c r="Y134" s="98"/>
      <c r="Z134" s="98"/>
      <c r="AA134" s="98"/>
      <c r="AB134" s="99"/>
      <c r="AC134" s="99"/>
      <c r="AD134" s="99"/>
      <c r="AE134" s="99"/>
      <c r="AF134" s="99"/>
      <c r="AG134" s="99"/>
      <c r="AH134" s="99"/>
      <c r="AI134" s="99"/>
    </row>
    <row r="135" spans="1:35">
      <c r="A135" s="95">
        <v>33209</v>
      </c>
      <c r="B135" s="96" t="s">
        <v>514</v>
      </c>
      <c r="C135" s="96">
        <v>3006485</v>
      </c>
      <c r="D135" s="97">
        <v>2453128</v>
      </c>
      <c r="E135" s="97">
        <v>0</v>
      </c>
      <c r="F135" s="97">
        <v>0</v>
      </c>
      <c r="G135" s="97">
        <v>0</v>
      </c>
      <c r="H135" s="97">
        <v>195065</v>
      </c>
      <c r="I135" s="97">
        <f t="shared" si="3"/>
        <v>195065</v>
      </c>
      <c r="J135" s="97"/>
      <c r="K135" s="97">
        <v>175894</v>
      </c>
      <c r="L135" s="97">
        <v>912</v>
      </c>
      <c r="M135" s="97">
        <v>675580</v>
      </c>
      <c r="N135" s="97">
        <v>0</v>
      </c>
      <c r="O135" s="97">
        <f t="shared" si="4"/>
        <v>852386</v>
      </c>
      <c r="P135" s="97"/>
      <c r="Q135" s="97">
        <f t="shared" si="5"/>
        <v>121622</v>
      </c>
      <c r="R135" s="97">
        <v>39013</v>
      </c>
      <c r="S135" s="97">
        <v>160635</v>
      </c>
      <c r="T135" s="98"/>
      <c r="U135" s="98"/>
      <c r="V135" s="98"/>
      <c r="W135" s="98"/>
      <c r="X135" s="98"/>
      <c r="Y135" s="98"/>
      <c r="Z135" s="98"/>
      <c r="AA135" s="98"/>
      <c r="AB135" s="99"/>
      <c r="AC135" s="99"/>
      <c r="AD135" s="99"/>
      <c r="AE135" s="99"/>
      <c r="AF135" s="99"/>
      <c r="AG135" s="99"/>
      <c r="AH135" s="99"/>
      <c r="AI135" s="99"/>
    </row>
    <row r="136" spans="1:35">
      <c r="A136" s="95">
        <v>33300</v>
      </c>
      <c r="B136" s="96" t="s">
        <v>515</v>
      </c>
      <c r="C136" s="96">
        <v>86919463</v>
      </c>
      <c r="D136" s="97">
        <v>67632801</v>
      </c>
      <c r="E136" s="97">
        <v>0</v>
      </c>
      <c r="F136" s="97">
        <v>0</v>
      </c>
      <c r="G136" s="97">
        <v>0</v>
      </c>
      <c r="H136" s="97">
        <v>2296410</v>
      </c>
      <c r="I136" s="97">
        <f t="shared" ref="I136:I199" si="6">SUM(E136:H136)</f>
        <v>2296410</v>
      </c>
      <c r="J136" s="97"/>
      <c r="K136" s="97">
        <v>4849396</v>
      </c>
      <c r="L136" s="97">
        <v>25135</v>
      </c>
      <c r="M136" s="97">
        <v>18625765</v>
      </c>
      <c r="N136" s="97">
        <v>0</v>
      </c>
      <c r="O136" s="97">
        <f t="shared" ref="O136:O199" si="7">SUM(K136:N136)</f>
        <v>23500296</v>
      </c>
      <c r="P136" s="97"/>
      <c r="Q136" s="97">
        <f t="shared" ref="Q136:Q199" si="8">S136-R136</f>
        <v>3353126</v>
      </c>
      <c r="R136" s="97">
        <v>459278</v>
      </c>
      <c r="S136" s="97">
        <v>3812404</v>
      </c>
      <c r="T136" s="98"/>
      <c r="U136" s="98"/>
      <c r="V136" s="98"/>
      <c r="W136" s="98"/>
      <c r="X136" s="98"/>
      <c r="Y136" s="98"/>
      <c r="Z136" s="98"/>
      <c r="AA136" s="98"/>
      <c r="AB136" s="99"/>
      <c r="AC136" s="99"/>
      <c r="AD136" s="99"/>
      <c r="AE136" s="99"/>
      <c r="AF136" s="99"/>
      <c r="AG136" s="99"/>
      <c r="AH136" s="99"/>
      <c r="AI136" s="99"/>
    </row>
    <row r="137" spans="1:35">
      <c r="A137" s="95">
        <v>33305</v>
      </c>
      <c r="B137" s="96" t="s">
        <v>516</v>
      </c>
      <c r="C137" s="96">
        <v>22163784</v>
      </c>
      <c r="D137" s="97">
        <v>16162132</v>
      </c>
      <c r="E137" s="97">
        <v>0</v>
      </c>
      <c r="F137" s="97">
        <v>0</v>
      </c>
      <c r="G137" s="97">
        <v>0</v>
      </c>
      <c r="H137" s="97">
        <v>0</v>
      </c>
      <c r="I137" s="97">
        <f t="shared" si="6"/>
        <v>0</v>
      </c>
      <c r="J137" s="97"/>
      <c r="K137" s="97">
        <v>1158855</v>
      </c>
      <c r="L137" s="97">
        <v>6007</v>
      </c>
      <c r="M137" s="97">
        <v>4450977</v>
      </c>
      <c r="N137" s="97">
        <v>525545</v>
      </c>
      <c r="O137" s="97">
        <f t="shared" si="7"/>
        <v>6141384</v>
      </c>
      <c r="P137" s="97"/>
      <c r="Q137" s="97">
        <f t="shared" si="8"/>
        <v>801293</v>
      </c>
      <c r="R137" s="97">
        <v>-105105</v>
      </c>
      <c r="S137" s="97">
        <v>696188</v>
      </c>
      <c r="T137" s="98"/>
      <c r="U137" s="98"/>
      <c r="V137" s="98"/>
      <c r="W137" s="98"/>
      <c r="X137" s="98"/>
      <c r="Y137" s="98"/>
      <c r="Z137" s="98"/>
      <c r="AA137" s="98"/>
      <c r="AB137" s="99"/>
      <c r="AC137" s="99"/>
      <c r="AD137" s="99"/>
      <c r="AE137" s="99"/>
      <c r="AF137" s="99"/>
      <c r="AG137" s="99"/>
      <c r="AH137" s="99"/>
      <c r="AI137" s="99"/>
    </row>
    <row r="138" spans="1:35">
      <c r="A138" s="95">
        <v>33400</v>
      </c>
      <c r="B138" s="96" t="s">
        <v>517</v>
      </c>
      <c r="C138" s="96">
        <v>773027436</v>
      </c>
      <c r="D138" s="97">
        <v>611031994</v>
      </c>
      <c r="E138" s="97">
        <v>0</v>
      </c>
      <c r="F138" s="97">
        <v>0</v>
      </c>
      <c r="G138" s="97">
        <v>0</v>
      </c>
      <c r="H138" s="97">
        <v>30809690</v>
      </c>
      <c r="I138" s="97">
        <f t="shared" si="6"/>
        <v>30809690</v>
      </c>
      <c r="J138" s="97"/>
      <c r="K138" s="97">
        <v>43812118</v>
      </c>
      <c r="L138" s="97">
        <v>227086</v>
      </c>
      <c r="M138" s="97">
        <v>168275421</v>
      </c>
      <c r="N138" s="97">
        <v>0</v>
      </c>
      <c r="O138" s="97">
        <f t="shared" si="7"/>
        <v>212314625</v>
      </c>
      <c r="P138" s="97"/>
      <c r="Q138" s="97">
        <f t="shared" si="8"/>
        <v>30293985</v>
      </c>
      <c r="R138" s="97">
        <v>6161940</v>
      </c>
      <c r="S138" s="97">
        <v>36455925</v>
      </c>
      <c r="T138" s="98"/>
      <c r="U138" s="98"/>
      <c r="V138" s="98"/>
      <c r="W138" s="98"/>
      <c r="X138" s="98"/>
      <c r="Y138" s="98"/>
      <c r="Z138" s="98"/>
      <c r="AA138" s="98"/>
      <c r="AB138" s="99"/>
      <c r="AC138" s="99"/>
      <c r="AD138" s="99"/>
      <c r="AE138" s="99"/>
      <c r="AF138" s="99"/>
      <c r="AG138" s="99"/>
      <c r="AH138" s="99"/>
      <c r="AI138" s="99"/>
    </row>
    <row r="139" spans="1:35">
      <c r="A139" s="95">
        <v>33402</v>
      </c>
      <c r="B139" s="96" t="s">
        <v>518</v>
      </c>
      <c r="C139" s="96">
        <v>6115074</v>
      </c>
      <c r="D139" s="97">
        <v>4960057</v>
      </c>
      <c r="E139" s="97">
        <v>0</v>
      </c>
      <c r="F139" s="97">
        <v>0</v>
      </c>
      <c r="G139" s="97">
        <v>0</v>
      </c>
      <c r="H139" s="97">
        <v>369930</v>
      </c>
      <c r="I139" s="97">
        <f t="shared" si="6"/>
        <v>369930</v>
      </c>
      <c r="J139" s="97"/>
      <c r="K139" s="97">
        <v>355645</v>
      </c>
      <c r="L139" s="97">
        <v>1843</v>
      </c>
      <c r="M139" s="97">
        <v>1365977</v>
      </c>
      <c r="N139" s="97">
        <v>0</v>
      </c>
      <c r="O139" s="97">
        <f t="shared" si="7"/>
        <v>1723465</v>
      </c>
      <c r="P139" s="97"/>
      <c r="Q139" s="97">
        <f t="shared" si="8"/>
        <v>245912</v>
      </c>
      <c r="R139" s="97">
        <v>73985</v>
      </c>
      <c r="S139" s="97">
        <v>319897</v>
      </c>
      <c r="T139" s="98"/>
      <c r="U139" s="98"/>
      <c r="V139" s="98"/>
      <c r="W139" s="98"/>
      <c r="X139" s="98"/>
      <c r="Y139" s="98"/>
      <c r="Z139" s="98"/>
      <c r="AA139" s="98"/>
      <c r="AB139" s="99"/>
      <c r="AC139" s="99"/>
      <c r="AD139" s="99"/>
      <c r="AE139" s="99"/>
      <c r="AF139" s="99"/>
      <c r="AG139" s="99"/>
      <c r="AH139" s="99"/>
      <c r="AI139" s="99"/>
    </row>
    <row r="140" spans="1:35">
      <c r="A140" s="95">
        <v>33405</v>
      </c>
      <c r="B140" s="96" t="s">
        <v>519</v>
      </c>
      <c r="C140" s="96">
        <v>77698256</v>
      </c>
      <c r="D140" s="97">
        <v>54530162</v>
      </c>
      <c r="E140" s="97">
        <v>0</v>
      </c>
      <c r="F140" s="97">
        <v>0</v>
      </c>
      <c r="G140" s="97">
        <v>0</v>
      </c>
      <c r="H140" s="97">
        <v>0</v>
      </c>
      <c r="I140" s="97">
        <f t="shared" si="6"/>
        <v>0</v>
      </c>
      <c r="J140" s="97"/>
      <c r="K140" s="97">
        <v>3909913</v>
      </c>
      <c r="L140" s="97">
        <v>20266</v>
      </c>
      <c r="M140" s="97">
        <v>15017358</v>
      </c>
      <c r="N140" s="97">
        <v>4299685</v>
      </c>
      <c r="O140" s="97">
        <f t="shared" si="7"/>
        <v>23247222</v>
      </c>
      <c r="P140" s="97"/>
      <c r="Q140" s="97">
        <f t="shared" si="8"/>
        <v>2703518</v>
      </c>
      <c r="R140" s="97">
        <v>-859940</v>
      </c>
      <c r="S140" s="97">
        <v>1843578</v>
      </c>
      <c r="T140" s="98"/>
      <c r="U140" s="98"/>
      <c r="V140" s="98"/>
      <c r="W140" s="98"/>
      <c r="X140" s="98"/>
      <c r="Y140" s="98"/>
      <c r="Z140" s="98"/>
      <c r="AA140" s="98"/>
      <c r="AB140" s="99"/>
      <c r="AC140" s="99"/>
      <c r="AD140" s="99"/>
      <c r="AE140" s="99"/>
      <c r="AF140" s="99"/>
      <c r="AG140" s="99"/>
      <c r="AH140" s="99"/>
      <c r="AI140" s="99"/>
    </row>
    <row r="141" spans="1:35">
      <c r="A141" s="95">
        <v>33500</v>
      </c>
      <c r="B141" s="96" t="s">
        <v>520</v>
      </c>
      <c r="C141" s="96">
        <v>129225268</v>
      </c>
      <c r="D141" s="97">
        <v>97501426</v>
      </c>
      <c r="E141" s="97">
        <v>0</v>
      </c>
      <c r="F141" s="97">
        <v>0</v>
      </c>
      <c r="G141" s="97">
        <v>0</v>
      </c>
      <c r="H141" s="97">
        <v>0</v>
      </c>
      <c r="I141" s="97">
        <f t="shared" si="6"/>
        <v>0</v>
      </c>
      <c r="J141" s="97"/>
      <c r="K141" s="97">
        <v>6991032</v>
      </c>
      <c r="L141" s="97">
        <v>36236</v>
      </c>
      <c r="M141" s="97">
        <v>26851448</v>
      </c>
      <c r="N141" s="97">
        <v>126505</v>
      </c>
      <c r="O141" s="97">
        <f t="shared" si="7"/>
        <v>34005221</v>
      </c>
      <c r="P141" s="97"/>
      <c r="Q141" s="97">
        <f t="shared" si="8"/>
        <v>4833964</v>
      </c>
      <c r="R141" s="97">
        <v>-25299</v>
      </c>
      <c r="S141" s="97">
        <v>4808665</v>
      </c>
      <c r="T141" s="98"/>
      <c r="U141" s="98"/>
      <c r="V141" s="98"/>
      <c r="W141" s="98"/>
      <c r="X141" s="98"/>
      <c r="Y141" s="98"/>
      <c r="Z141" s="98"/>
      <c r="AA141" s="98"/>
      <c r="AB141" s="99"/>
      <c r="AC141" s="99"/>
      <c r="AD141" s="99"/>
      <c r="AE141" s="99"/>
      <c r="AF141" s="99"/>
      <c r="AG141" s="99"/>
      <c r="AH141" s="99"/>
      <c r="AI141" s="99"/>
    </row>
    <row r="142" spans="1:35">
      <c r="A142" s="95">
        <v>33501</v>
      </c>
      <c r="B142" s="96" t="s">
        <v>521</v>
      </c>
      <c r="C142" s="96">
        <v>2683493</v>
      </c>
      <c r="D142" s="97">
        <v>2363943</v>
      </c>
      <c r="E142" s="97">
        <v>0</v>
      </c>
      <c r="F142" s="97">
        <v>0</v>
      </c>
      <c r="G142" s="97">
        <v>0</v>
      </c>
      <c r="H142" s="97">
        <v>367165</v>
      </c>
      <c r="I142" s="97">
        <f t="shared" si="6"/>
        <v>367165</v>
      </c>
      <c r="J142" s="97"/>
      <c r="K142" s="97">
        <v>169499</v>
      </c>
      <c r="L142" s="97">
        <v>879</v>
      </c>
      <c r="M142" s="97">
        <v>651019</v>
      </c>
      <c r="N142" s="97">
        <v>0</v>
      </c>
      <c r="O142" s="97">
        <f t="shared" si="7"/>
        <v>821397</v>
      </c>
      <c r="P142" s="97"/>
      <c r="Q142" s="97">
        <f t="shared" si="8"/>
        <v>117201</v>
      </c>
      <c r="R142" s="97">
        <v>73437</v>
      </c>
      <c r="S142" s="97">
        <v>190638</v>
      </c>
      <c r="T142" s="98"/>
      <c r="U142" s="98"/>
      <c r="V142" s="98"/>
      <c r="W142" s="98"/>
      <c r="X142" s="98"/>
      <c r="Y142" s="98"/>
      <c r="Z142" s="98"/>
      <c r="AA142" s="98"/>
      <c r="AB142" s="99"/>
      <c r="AC142" s="99"/>
      <c r="AD142" s="99"/>
      <c r="AE142" s="99"/>
      <c r="AF142" s="99"/>
      <c r="AG142" s="99"/>
      <c r="AH142" s="99"/>
      <c r="AI142" s="99"/>
    </row>
    <row r="143" spans="1:35">
      <c r="A143" s="95">
        <v>33600</v>
      </c>
      <c r="B143" s="96" t="s">
        <v>522</v>
      </c>
      <c r="C143" s="96">
        <v>409571482</v>
      </c>
      <c r="D143" s="97">
        <v>326892034</v>
      </c>
      <c r="E143" s="97">
        <v>0</v>
      </c>
      <c r="F143" s="97">
        <v>0</v>
      </c>
      <c r="G143" s="97">
        <v>0</v>
      </c>
      <c r="H143" s="97">
        <v>19518310</v>
      </c>
      <c r="I143" s="97">
        <f t="shared" si="6"/>
        <v>19518310</v>
      </c>
      <c r="J143" s="97"/>
      <c r="K143" s="97">
        <v>23438760</v>
      </c>
      <c r="L143" s="97">
        <v>121487</v>
      </c>
      <c r="M143" s="97">
        <v>90024574</v>
      </c>
      <c r="N143" s="97">
        <v>0</v>
      </c>
      <c r="O143" s="97">
        <f t="shared" si="7"/>
        <v>113584821</v>
      </c>
      <c r="P143" s="97"/>
      <c r="Q143" s="97">
        <f t="shared" si="8"/>
        <v>16206782</v>
      </c>
      <c r="R143" s="97">
        <v>3903656</v>
      </c>
      <c r="S143" s="97">
        <v>20110438</v>
      </c>
      <c r="T143" s="98"/>
      <c r="U143" s="98"/>
      <c r="V143" s="98"/>
      <c r="W143" s="98"/>
      <c r="X143" s="98"/>
      <c r="Y143" s="98"/>
      <c r="Z143" s="98"/>
      <c r="AA143" s="98"/>
      <c r="AB143" s="99"/>
      <c r="AC143" s="99"/>
      <c r="AD143" s="99"/>
      <c r="AE143" s="99"/>
      <c r="AF143" s="99"/>
      <c r="AG143" s="99"/>
      <c r="AH143" s="99"/>
      <c r="AI143" s="99"/>
    </row>
    <row r="144" spans="1:35">
      <c r="A144" s="95">
        <v>33605</v>
      </c>
      <c r="B144" s="96" t="s">
        <v>523</v>
      </c>
      <c r="C144" s="96">
        <v>54527233</v>
      </c>
      <c r="D144" s="97">
        <v>39838354</v>
      </c>
      <c r="E144" s="97">
        <v>0</v>
      </c>
      <c r="F144" s="97">
        <v>0</v>
      </c>
      <c r="G144" s="97">
        <v>0</v>
      </c>
      <c r="H144" s="97">
        <v>0</v>
      </c>
      <c r="I144" s="97">
        <f t="shared" si="6"/>
        <v>0</v>
      </c>
      <c r="J144" s="97"/>
      <c r="K144" s="97">
        <v>2856483</v>
      </c>
      <c r="L144" s="97">
        <v>14806</v>
      </c>
      <c r="M144" s="97">
        <v>10971301</v>
      </c>
      <c r="N144" s="97">
        <v>1235160</v>
      </c>
      <c r="O144" s="97">
        <f t="shared" si="7"/>
        <v>15077750</v>
      </c>
      <c r="P144" s="97"/>
      <c r="Q144" s="97">
        <f t="shared" si="8"/>
        <v>1975122</v>
      </c>
      <c r="R144" s="97">
        <v>-247032</v>
      </c>
      <c r="S144" s="97">
        <v>1728090</v>
      </c>
      <c r="T144" s="98"/>
      <c r="U144" s="98"/>
      <c r="V144" s="98"/>
      <c r="W144" s="98"/>
      <c r="X144" s="98"/>
      <c r="Y144" s="98"/>
      <c r="Z144" s="98"/>
      <c r="AA144" s="98"/>
      <c r="AB144" s="99"/>
      <c r="AC144" s="99"/>
      <c r="AD144" s="99"/>
      <c r="AE144" s="99"/>
      <c r="AF144" s="99"/>
      <c r="AG144" s="99"/>
      <c r="AH144" s="99"/>
      <c r="AI144" s="99"/>
    </row>
    <row r="145" spans="1:35">
      <c r="A145" s="95">
        <v>33700</v>
      </c>
      <c r="B145" s="96" t="s">
        <v>524</v>
      </c>
      <c r="C145" s="96">
        <v>29058318</v>
      </c>
      <c r="D145" s="97">
        <v>22044368</v>
      </c>
      <c r="E145" s="97">
        <v>0</v>
      </c>
      <c r="F145" s="97">
        <v>0</v>
      </c>
      <c r="G145" s="97">
        <v>0</v>
      </c>
      <c r="H145" s="97">
        <v>152525</v>
      </c>
      <c r="I145" s="97">
        <f t="shared" si="6"/>
        <v>152525</v>
      </c>
      <c r="J145" s="97"/>
      <c r="K145" s="97">
        <v>1580622</v>
      </c>
      <c r="L145" s="97">
        <v>8193</v>
      </c>
      <c r="M145" s="97">
        <v>6070918</v>
      </c>
      <c r="N145" s="97">
        <v>0</v>
      </c>
      <c r="O145" s="97">
        <f t="shared" si="7"/>
        <v>7659733</v>
      </c>
      <c r="P145" s="97"/>
      <c r="Q145" s="97">
        <f t="shared" si="8"/>
        <v>1092924</v>
      </c>
      <c r="R145" s="97">
        <v>30502</v>
      </c>
      <c r="S145" s="97">
        <v>1123426</v>
      </c>
      <c r="T145" s="98"/>
      <c r="U145" s="98"/>
      <c r="V145" s="98"/>
      <c r="W145" s="98"/>
      <c r="X145" s="98"/>
      <c r="Y145" s="98"/>
      <c r="Z145" s="98"/>
      <c r="AA145" s="98"/>
      <c r="AB145" s="99"/>
      <c r="AC145" s="99"/>
      <c r="AD145" s="99"/>
      <c r="AE145" s="99"/>
      <c r="AF145" s="99"/>
      <c r="AG145" s="99"/>
      <c r="AH145" s="99"/>
      <c r="AI145" s="99"/>
    </row>
    <row r="146" spans="1:35">
      <c r="A146" s="95">
        <v>33800</v>
      </c>
      <c r="B146" s="96" t="s">
        <v>525</v>
      </c>
      <c r="C146" s="96">
        <v>21971080</v>
      </c>
      <c r="D146" s="97">
        <v>17257472</v>
      </c>
      <c r="E146" s="97">
        <v>0</v>
      </c>
      <c r="F146" s="97">
        <v>0</v>
      </c>
      <c r="G146" s="97">
        <v>0</v>
      </c>
      <c r="H146" s="97">
        <v>752930</v>
      </c>
      <c r="I146" s="97">
        <f t="shared" si="6"/>
        <v>752930</v>
      </c>
      <c r="J146" s="97"/>
      <c r="K146" s="97">
        <v>1237392</v>
      </c>
      <c r="L146" s="97">
        <v>6414</v>
      </c>
      <c r="M146" s="97">
        <v>4752629</v>
      </c>
      <c r="N146" s="97">
        <v>0</v>
      </c>
      <c r="O146" s="97">
        <f t="shared" si="7"/>
        <v>5996435</v>
      </c>
      <c r="P146" s="97"/>
      <c r="Q146" s="97">
        <f t="shared" si="8"/>
        <v>855598</v>
      </c>
      <c r="R146" s="97">
        <v>150588</v>
      </c>
      <c r="S146" s="97">
        <v>1006186</v>
      </c>
      <c r="T146" s="98"/>
      <c r="U146" s="98"/>
      <c r="V146" s="98"/>
      <c r="W146" s="98"/>
      <c r="X146" s="98"/>
      <c r="Y146" s="98"/>
      <c r="Z146" s="98"/>
      <c r="AA146" s="98"/>
      <c r="AB146" s="99"/>
      <c r="AC146" s="99"/>
      <c r="AD146" s="99"/>
      <c r="AE146" s="99"/>
      <c r="AF146" s="99"/>
      <c r="AG146" s="99"/>
      <c r="AH146" s="99"/>
      <c r="AI146" s="99"/>
    </row>
    <row r="147" spans="1:35">
      <c r="A147" s="95">
        <v>33900</v>
      </c>
      <c r="B147" s="96" t="s">
        <v>526</v>
      </c>
      <c r="C147" s="96">
        <v>114626821</v>
      </c>
      <c r="D147" s="97">
        <v>86700782</v>
      </c>
      <c r="E147" s="97">
        <v>0</v>
      </c>
      <c r="F147" s="97">
        <v>0</v>
      </c>
      <c r="G147" s="97">
        <v>0</v>
      </c>
      <c r="H147" s="97">
        <v>299760</v>
      </c>
      <c r="I147" s="97">
        <f t="shared" si="6"/>
        <v>299760</v>
      </c>
      <c r="J147" s="97"/>
      <c r="K147" s="97">
        <v>6216606</v>
      </c>
      <c r="L147" s="97">
        <v>32222</v>
      </c>
      <c r="M147" s="97">
        <v>23877000</v>
      </c>
      <c r="N147" s="97">
        <v>0</v>
      </c>
      <c r="O147" s="97">
        <f t="shared" si="7"/>
        <v>30125828</v>
      </c>
      <c r="P147" s="97"/>
      <c r="Q147" s="97">
        <f t="shared" si="8"/>
        <v>4298486</v>
      </c>
      <c r="R147" s="97">
        <v>59951</v>
      </c>
      <c r="S147" s="97">
        <v>4358437</v>
      </c>
      <c r="T147" s="98"/>
      <c r="U147" s="98"/>
      <c r="V147" s="98"/>
      <c r="W147" s="98"/>
      <c r="X147" s="98"/>
      <c r="Y147" s="98"/>
      <c r="Z147" s="98"/>
      <c r="AA147" s="98"/>
      <c r="AB147" s="99"/>
      <c r="AC147" s="99"/>
      <c r="AD147" s="99"/>
      <c r="AE147" s="99"/>
      <c r="AF147" s="99"/>
      <c r="AG147" s="99"/>
      <c r="AH147" s="99"/>
      <c r="AI147" s="99"/>
    </row>
    <row r="148" spans="1:35">
      <c r="A148" s="95">
        <v>34000</v>
      </c>
      <c r="B148" s="96" t="s">
        <v>527</v>
      </c>
      <c r="C148" s="96">
        <v>50003563</v>
      </c>
      <c r="D148" s="97">
        <v>39260073</v>
      </c>
      <c r="E148" s="97">
        <v>0</v>
      </c>
      <c r="F148" s="97">
        <v>0</v>
      </c>
      <c r="G148" s="97">
        <v>0</v>
      </c>
      <c r="H148" s="97">
        <v>1656115</v>
      </c>
      <c r="I148" s="97">
        <f t="shared" si="6"/>
        <v>1656115</v>
      </c>
      <c r="J148" s="97"/>
      <c r="K148" s="97">
        <v>2815019</v>
      </c>
      <c r="L148" s="97">
        <v>14591</v>
      </c>
      <c r="M148" s="97">
        <v>10812045</v>
      </c>
      <c r="N148" s="97">
        <v>0</v>
      </c>
      <c r="O148" s="97">
        <f t="shared" si="7"/>
        <v>13641655</v>
      </c>
      <c r="P148" s="97"/>
      <c r="Q148" s="97">
        <f t="shared" si="8"/>
        <v>1946451</v>
      </c>
      <c r="R148" s="97">
        <v>331223</v>
      </c>
      <c r="S148" s="97">
        <v>2277674</v>
      </c>
      <c r="T148" s="98"/>
      <c r="U148" s="98"/>
      <c r="V148" s="98"/>
      <c r="W148" s="98"/>
      <c r="X148" s="98"/>
      <c r="Y148" s="98"/>
      <c r="Z148" s="98"/>
      <c r="AA148" s="98"/>
      <c r="AB148" s="99"/>
      <c r="AC148" s="99"/>
      <c r="AD148" s="99"/>
      <c r="AE148" s="99"/>
      <c r="AF148" s="99"/>
      <c r="AG148" s="99"/>
      <c r="AH148" s="99"/>
      <c r="AI148" s="99"/>
    </row>
    <row r="149" spans="1:35">
      <c r="A149" s="95">
        <v>34100</v>
      </c>
      <c r="B149" s="96" t="s">
        <v>528</v>
      </c>
      <c r="C149" s="96">
        <v>1134540199</v>
      </c>
      <c r="D149" s="97">
        <v>876058743</v>
      </c>
      <c r="E149" s="97">
        <v>0</v>
      </c>
      <c r="F149" s="97">
        <v>0</v>
      </c>
      <c r="G149" s="97">
        <v>0</v>
      </c>
      <c r="H149" s="97">
        <v>21366210</v>
      </c>
      <c r="I149" s="97">
        <f t="shared" si="6"/>
        <v>21366210</v>
      </c>
      <c r="J149" s="97"/>
      <c r="K149" s="97">
        <v>62815023</v>
      </c>
      <c r="L149" s="97">
        <v>325581</v>
      </c>
      <c r="M149" s="97">
        <v>241262578</v>
      </c>
      <c r="N149" s="97">
        <v>0</v>
      </c>
      <c r="O149" s="97">
        <f t="shared" si="7"/>
        <v>304403182</v>
      </c>
      <c r="P149" s="97"/>
      <c r="Q149" s="97">
        <f t="shared" si="8"/>
        <v>43433586</v>
      </c>
      <c r="R149" s="97">
        <v>4273242</v>
      </c>
      <c r="S149" s="97">
        <v>47706828</v>
      </c>
      <c r="T149" s="98"/>
      <c r="U149" s="98"/>
      <c r="V149" s="98"/>
      <c r="W149" s="98"/>
      <c r="X149" s="98"/>
      <c r="Y149" s="98"/>
      <c r="Z149" s="98"/>
      <c r="AA149" s="98"/>
      <c r="AB149" s="99"/>
      <c r="AC149" s="99"/>
      <c r="AD149" s="99"/>
      <c r="AE149" s="99"/>
      <c r="AF149" s="99"/>
      <c r="AG149" s="99"/>
      <c r="AH149" s="99"/>
      <c r="AI149" s="99"/>
    </row>
    <row r="150" spans="1:35">
      <c r="A150" s="95">
        <v>34105</v>
      </c>
      <c r="B150" s="96" t="s">
        <v>529</v>
      </c>
      <c r="C150" s="96">
        <v>95182394</v>
      </c>
      <c r="D150" s="97">
        <v>69371212</v>
      </c>
      <c r="E150" s="97">
        <v>0</v>
      </c>
      <c r="F150" s="97">
        <v>0</v>
      </c>
      <c r="G150" s="97">
        <v>0</v>
      </c>
      <c r="H150" s="97">
        <v>0</v>
      </c>
      <c r="I150" s="97">
        <f t="shared" si="6"/>
        <v>0</v>
      </c>
      <c r="J150" s="97"/>
      <c r="K150" s="97">
        <v>4974044</v>
      </c>
      <c r="L150" s="97">
        <v>25781</v>
      </c>
      <c r="M150" s="97">
        <v>19104515</v>
      </c>
      <c r="N150" s="97">
        <v>2416060</v>
      </c>
      <c r="O150" s="97">
        <f t="shared" si="7"/>
        <v>26520400</v>
      </c>
      <c r="P150" s="97"/>
      <c r="Q150" s="97">
        <f t="shared" si="8"/>
        <v>3439313</v>
      </c>
      <c r="R150" s="97">
        <v>-483209</v>
      </c>
      <c r="S150" s="97">
        <v>2956104</v>
      </c>
      <c r="T150" s="98"/>
      <c r="U150" s="98"/>
      <c r="V150" s="98"/>
      <c r="W150" s="98"/>
      <c r="X150" s="98"/>
      <c r="Y150" s="98"/>
      <c r="Z150" s="98"/>
      <c r="AA150" s="98"/>
      <c r="AB150" s="99"/>
      <c r="AC150" s="99"/>
      <c r="AD150" s="99"/>
      <c r="AE150" s="99"/>
      <c r="AF150" s="99"/>
      <c r="AG150" s="99"/>
      <c r="AH150" s="99"/>
      <c r="AI150" s="99"/>
    </row>
    <row r="151" spans="1:35">
      <c r="A151" s="95">
        <v>34200</v>
      </c>
      <c r="B151" s="96" t="s">
        <v>530</v>
      </c>
      <c r="C151" s="96">
        <v>43578570</v>
      </c>
      <c r="D151" s="97">
        <v>28706578</v>
      </c>
      <c r="E151" s="97">
        <v>0</v>
      </c>
      <c r="F151" s="97">
        <v>0</v>
      </c>
      <c r="G151" s="97">
        <v>0</v>
      </c>
      <c r="H151" s="97">
        <v>0</v>
      </c>
      <c r="I151" s="97">
        <f t="shared" si="6"/>
        <v>0</v>
      </c>
      <c r="J151" s="97"/>
      <c r="K151" s="97">
        <v>2058314</v>
      </c>
      <c r="L151" s="97">
        <v>10669</v>
      </c>
      <c r="M151" s="97">
        <v>7905661</v>
      </c>
      <c r="N151" s="97">
        <v>4547215</v>
      </c>
      <c r="O151" s="97">
        <f t="shared" si="7"/>
        <v>14521859</v>
      </c>
      <c r="P151" s="97"/>
      <c r="Q151" s="97">
        <f t="shared" si="8"/>
        <v>1423226</v>
      </c>
      <c r="R151" s="97">
        <v>-909442</v>
      </c>
      <c r="S151" s="97">
        <v>513784</v>
      </c>
      <c r="T151" s="98"/>
      <c r="U151" s="98"/>
      <c r="V151" s="98"/>
      <c r="W151" s="98"/>
      <c r="X151" s="98"/>
      <c r="Y151" s="98"/>
      <c r="Z151" s="98"/>
      <c r="AA151" s="98"/>
      <c r="AB151" s="99"/>
      <c r="AC151" s="99"/>
      <c r="AD151" s="99"/>
      <c r="AE151" s="99"/>
      <c r="AF151" s="99"/>
      <c r="AG151" s="99"/>
      <c r="AH151" s="99"/>
      <c r="AI151" s="99"/>
    </row>
    <row r="152" spans="1:35">
      <c r="A152" s="95">
        <v>34205</v>
      </c>
      <c r="B152" s="96" t="s">
        <v>531</v>
      </c>
      <c r="C152" s="96">
        <v>17780134</v>
      </c>
      <c r="D152" s="97">
        <v>12437938</v>
      </c>
      <c r="E152" s="97">
        <v>0</v>
      </c>
      <c r="F152" s="97">
        <v>0</v>
      </c>
      <c r="G152" s="97">
        <v>0</v>
      </c>
      <c r="H152" s="97">
        <v>0</v>
      </c>
      <c r="I152" s="97">
        <f t="shared" si="6"/>
        <v>0</v>
      </c>
      <c r="J152" s="97"/>
      <c r="K152" s="97">
        <v>891823</v>
      </c>
      <c r="L152" s="97">
        <v>4622</v>
      </c>
      <c r="M152" s="97">
        <v>3425351</v>
      </c>
      <c r="N152" s="97">
        <v>1010785</v>
      </c>
      <c r="O152" s="97">
        <f t="shared" si="7"/>
        <v>5332581</v>
      </c>
      <c r="P152" s="97"/>
      <c r="Q152" s="97">
        <f t="shared" si="8"/>
        <v>616653</v>
      </c>
      <c r="R152" s="97">
        <v>-202158</v>
      </c>
      <c r="S152" s="97">
        <v>414495</v>
      </c>
      <c r="T152" s="98"/>
      <c r="U152" s="98"/>
      <c r="V152" s="98"/>
      <c r="W152" s="98"/>
      <c r="X152" s="98"/>
      <c r="Y152" s="98"/>
      <c r="Z152" s="98"/>
      <c r="AA152" s="98"/>
      <c r="AB152" s="99"/>
      <c r="AC152" s="99"/>
      <c r="AD152" s="99"/>
      <c r="AE152" s="99"/>
      <c r="AF152" s="99"/>
      <c r="AG152" s="99"/>
      <c r="AH152" s="99"/>
      <c r="AI152" s="99"/>
    </row>
    <row r="153" spans="1:35">
      <c r="A153" s="95">
        <v>34220</v>
      </c>
      <c r="B153" s="96" t="s">
        <v>532</v>
      </c>
      <c r="C153" s="96">
        <v>39649767</v>
      </c>
      <c r="D153" s="97">
        <v>32355349</v>
      </c>
      <c r="E153" s="97">
        <v>0</v>
      </c>
      <c r="F153" s="97">
        <v>0</v>
      </c>
      <c r="G153" s="97">
        <v>0</v>
      </c>
      <c r="H153" s="97">
        <v>2738670</v>
      </c>
      <c r="I153" s="97">
        <f t="shared" si="6"/>
        <v>2738670</v>
      </c>
      <c r="J153" s="97"/>
      <c r="K153" s="97">
        <v>2319938</v>
      </c>
      <c r="L153" s="97">
        <v>12025</v>
      </c>
      <c r="M153" s="97">
        <v>8910515</v>
      </c>
      <c r="N153" s="97">
        <v>0</v>
      </c>
      <c r="O153" s="97">
        <f t="shared" si="7"/>
        <v>11242478</v>
      </c>
      <c r="P153" s="97"/>
      <c r="Q153" s="97">
        <f t="shared" si="8"/>
        <v>1604126</v>
      </c>
      <c r="R153" s="97">
        <v>547732</v>
      </c>
      <c r="S153" s="97">
        <v>2151858</v>
      </c>
      <c r="T153" s="98"/>
      <c r="U153" s="98"/>
      <c r="V153" s="98"/>
      <c r="W153" s="98"/>
      <c r="X153" s="98"/>
      <c r="Y153" s="98"/>
      <c r="Z153" s="98"/>
      <c r="AA153" s="98"/>
      <c r="AB153" s="99"/>
      <c r="AC153" s="99"/>
      <c r="AD153" s="99"/>
      <c r="AE153" s="99"/>
      <c r="AF153" s="99"/>
      <c r="AG153" s="99"/>
      <c r="AH153" s="99"/>
      <c r="AI153" s="99"/>
    </row>
    <row r="154" spans="1:35">
      <c r="A154" s="95">
        <v>34230</v>
      </c>
      <c r="B154" s="96" t="s">
        <v>533</v>
      </c>
      <c r="C154" s="96">
        <v>18668457</v>
      </c>
      <c r="D154" s="97">
        <v>13559150</v>
      </c>
      <c r="E154" s="97">
        <v>0</v>
      </c>
      <c r="F154" s="97">
        <v>0</v>
      </c>
      <c r="G154" s="97">
        <v>0</v>
      </c>
      <c r="H154" s="97">
        <v>0</v>
      </c>
      <c r="I154" s="97">
        <f t="shared" si="6"/>
        <v>0</v>
      </c>
      <c r="J154" s="97"/>
      <c r="K154" s="97">
        <v>972216</v>
      </c>
      <c r="L154" s="97">
        <v>5039</v>
      </c>
      <c r="M154" s="97">
        <v>3734128</v>
      </c>
      <c r="N154" s="97">
        <v>585915</v>
      </c>
      <c r="O154" s="97">
        <f t="shared" si="7"/>
        <v>5297298</v>
      </c>
      <c r="P154" s="97"/>
      <c r="Q154" s="97">
        <f t="shared" si="8"/>
        <v>672241</v>
      </c>
      <c r="R154" s="97">
        <v>-117188</v>
      </c>
      <c r="S154" s="97">
        <v>555053</v>
      </c>
      <c r="T154" s="98"/>
      <c r="U154" s="98"/>
      <c r="V154" s="98"/>
      <c r="W154" s="98"/>
      <c r="X154" s="98"/>
      <c r="Y154" s="98"/>
      <c r="Z154" s="98"/>
      <c r="AA154" s="98"/>
      <c r="AB154" s="99"/>
      <c r="AC154" s="99"/>
      <c r="AD154" s="99"/>
      <c r="AE154" s="99"/>
      <c r="AF154" s="99"/>
      <c r="AG154" s="99"/>
      <c r="AH154" s="99"/>
      <c r="AI154" s="99"/>
    </row>
    <row r="155" spans="1:35">
      <c r="A155" s="95">
        <v>34300</v>
      </c>
      <c r="B155" s="96" t="s">
        <v>534</v>
      </c>
      <c r="C155" s="96">
        <v>268000753</v>
      </c>
      <c r="D155" s="97">
        <v>212961815</v>
      </c>
      <c r="E155" s="97">
        <v>0</v>
      </c>
      <c r="F155" s="97">
        <v>0</v>
      </c>
      <c r="G155" s="97">
        <v>0</v>
      </c>
      <c r="H155" s="97">
        <v>11638600</v>
      </c>
      <c r="I155" s="97">
        <f t="shared" si="6"/>
        <v>11638600</v>
      </c>
      <c r="J155" s="97"/>
      <c r="K155" s="97">
        <v>15269754</v>
      </c>
      <c r="L155" s="97">
        <v>79146</v>
      </c>
      <c r="M155" s="97">
        <v>58648712</v>
      </c>
      <c r="N155" s="97">
        <v>0</v>
      </c>
      <c r="O155" s="97">
        <f t="shared" si="7"/>
        <v>73997612</v>
      </c>
      <c r="P155" s="97"/>
      <c r="Q155" s="97">
        <f t="shared" si="8"/>
        <v>10558305</v>
      </c>
      <c r="R155" s="97">
        <v>2327724</v>
      </c>
      <c r="S155" s="97">
        <v>12886029</v>
      </c>
      <c r="T155" s="98"/>
      <c r="U155" s="98"/>
      <c r="V155" s="98"/>
      <c r="W155" s="98"/>
      <c r="X155" s="98"/>
      <c r="Y155" s="98"/>
      <c r="Z155" s="98"/>
      <c r="AA155" s="98"/>
      <c r="AB155" s="99"/>
      <c r="AC155" s="99"/>
      <c r="AD155" s="99"/>
      <c r="AE155" s="99"/>
      <c r="AF155" s="99"/>
      <c r="AG155" s="99"/>
      <c r="AH155" s="99"/>
      <c r="AI155" s="99"/>
    </row>
    <row r="156" spans="1:35">
      <c r="A156" s="95">
        <v>34400</v>
      </c>
      <c r="B156" s="96" t="s">
        <v>535</v>
      </c>
      <c r="C156" s="96">
        <v>113763955</v>
      </c>
      <c r="D156" s="97">
        <v>85206053</v>
      </c>
      <c r="E156" s="97">
        <v>0</v>
      </c>
      <c r="F156" s="97">
        <v>0</v>
      </c>
      <c r="G156" s="97">
        <v>0</v>
      </c>
      <c r="H156" s="97">
        <v>0</v>
      </c>
      <c r="I156" s="97">
        <f t="shared" si="6"/>
        <v>0</v>
      </c>
      <c r="J156" s="97"/>
      <c r="K156" s="97">
        <v>6109431</v>
      </c>
      <c r="L156" s="97">
        <v>31666</v>
      </c>
      <c r="M156" s="97">
        <v>23465358</v>
      </c>
      <c r="N156" s="97">
        <v>766155</v>
      </c>
      <c r="O156" s="97">
        <f t="shared" si="7"/>
        <v>30372610</v>
      </c>
      <c r="P156" s="97"/>
      <c r="Q156" s="97">
        <f t="shared" si="8"/>
        <v>4224379</v>
      </c>
      <c r="R156" s="97">
        <v>-153226</v>
      </c>
      <c r="S156" s="97">
        <v>4071153</v>
      </c>
      <c r="T156" s="98"/>
      <c r="U156" s="98"/>
      <c r="V156" s="98"/>
      <c r="W156" s="98"/>
      <c r="X156" s="98"/>
      <c r="Y156" s="98"/>
      <c r="Z156" s="98"/>
      <c r="AA156" s="98"/>
      <c r="AB156" s="99"/>
      <c r="AC156" s="99"/>
      <c r="AD156" s="99"/>
      <c r="AE156" s="99"/>
      <c r="AF156" s="99"/>
      <c r="AG156" s="99"/>
      <c r="AH156" s="99"/>
      <c r="AI156" s="99"/>
    </row>
    <row r="157" spans="1:35">
      <c r="A157" s="95">
        <v>34405</v>
      </c>
      <c r="B157" s="96" t="s">
        <v>536</v>
      </c>
      <c r="C157" s="96">
        <v>23837773</v>
      </c>
      <c r="D157" s="97">
        <v>16164449</v>
      </c>
      <c r="E157" s="97">
        <v>0</v>
      </c>
      <c r="F157" s="97">
        <v>0</v>
      </c>
      <c r="G157" s="97">
        <v>0</v>
      </c>
      <c r="H157" s="97">
        <v>0</v>
      </c>
      <c r="I157" s="97">
        <f t="shared" si="6"/>
        <v>0</v>
      </c>
      <c r="J157" s="97"/>
      <c r="K157" s="97">
        <v>1159021</v>
      </c>
      <c r="L157" s="97">
        <v>6007</v>
      </c>
      <c r="M157" s="97">
        <v>4451615</v>
      </c>
      <c r="N157" s="97">
        <v>1983365</v>
      </c>
      <c r="O157" s="97">
        <f t="shared" si="7"/>
        <v>7600008</v>
      </c>
      <c r="P157" s="97"/>
      <c r="Q157" s="97">
        <f t="shared" si="8"/>
        <v>801407</v>
      </c>
      <c r="R157" s="97">
        <v>-396673</v>
      </c>
      <c r="S157" s="97">
        <v>404734</v>
      </c>
      <c r="T157" s="98"/>
      <c r="U157" s="98"/>
      <c r="V157" s="98"/>
      <c r="W157" s="98"/>
      <c r="X157" s="98"/>
      <c r="Y157" s="98"/>
      <c r="Z157" s="98"/>
      <c r="AA157" s="98"/>
      <c r="AB157" s="99"/>
      <c r="AC157" s="99"/>
      <c r="AD157" s="99"/>
      <c r="AE157" s="99"/>
      <c r="AF157" s="99"/>
      <c r="AG157" s="99"/>
      <c r="AH157" s="99"/>
      <c r="AI157" s="99"/>
    </row>
    <row r="158" spans="1:35">
      <c r="A158" s="95">
        <v>34500</v>
      </c>
      <c r="B158" s="96" t="s">
        <v>537</v>
      </c>
      <c r="C158" s="96">
        <v>195497193</v>
      </c>
      <c r="D158" s="97">
        <v>150412119</v>
      </c>
      <c r="E158" s="97">
        <v>0</v>
      </c>
      <c r="F158" s="97">
        <v>0</v>
      </c>
      <c r="G158" s="97">
        <v>0</v>
      </c>
      <c r="H158" s="97">
        <v>3168065</v>
      </c>
      <c r="I158" s="97">
        <f t="shared" si="6"/>
        <v>3168065</v>
      </c>
      <c r="J158" s="97"/>
      <c r="K158" s="97">
        <v>10784826</v>
      </c>
      <c r="L158" s="97">
        <v>55900</v>
      </c>
      <c r="M158" s="97">
        <v>41422811</v>
      </c>
      <c r="N158" s="97">
        <v>0</v>
      </c>
      <c r="O158" s="97">
        <f t="shared" si="7"/>
        <v>52263537</v>
      </c>
      <c r="P158" s="97"/>
      <c r="Q158" s="97">
        <f t="shared" si="8"/>
        <v>7457191</v>
      </c>
      <c r="R158" s="97">
        <v>633614</v>
      </c>
      <c r="S158" s="97">
        <v>8090805</v>
      </c>
      <c r="T158" s="98"/>
      <c r="U158" s="98"/>
      <c r="V158" s="98"/>
      <c r="W158" s="98"/>
      <c r="X158" s="98"/>
      <c r="Y158" s="98"/>
      <c r="Z158" s="98"/>
      <c r="AA158" s="98"/>
      <c r="AB158" s="99"/>
      <c r="AC158" s="99"/>
      <c r="AD158" s="99"/>
      <c r="AE158" s="99"/>
      <c r="AF158" s="99"/>
      <c r="AG158" s="99"/>
      <c r="AH158" s="99"/>
      <c r="AI158" s="99"/>
    </row>
    <row r="159" spans="1:35">
      <c r="A159" s="95">
        <v>34501</v>
      </c>
      <c r="B159" s="96" t="s">
        <v>538</v>
      </c>
      <c r="C159" s="96">
        <v>2244297</v>
      </c>
      <c r="D159" s="97">
        <v>1850632</v>
      </c>
      <c r="E159" s="97">
        <v>0</v>
      </c>
      <c r="F159" s="97">
        <v>0</v>
      </c>
      <c r="G159" s="97">
        <v>0</v>
      </c>
      <c r="H159" s="97">
        <v>170360</v>
      </c>
      <c r="I159" s="97">
        <f t="shared" si="6"/>
        <v>170360</v>
      </c>
      <c r="J159" s="97"/>
      <c r="K159" s="97">
        <v>132694</v>
      </c>
      <c r="L159" s="97">
        <v>688</v>
      </c>
      <c r="M159" s="97">
        <v>509656</v>
      </c>
      <c r="N159" s="97">
        <v>0</v>
      </c>
      <c r="O159" s="97">
        <f t="shared" si="7"/>
        <v>643038</v>
      </c>
      <c r="P159" s="97"/>
      <c r="Q159" s="97">
        <f t="shared" si="8"/>
        <v>91751</v>
      </c>
      <c r="R159" s="97">
        <v>34070</v>
      </c>
      <c r="S159" s="97">
        <v>125821</v>
      </c>
      <c r="T159" s="98"/>
      <c r="U159" s="98"/>
      <c r="V159" s="98"/>
      <c r="W159" s="98"/>
      <c r="X159" s="98"/>
      <c r="Y159" s="98"/>
      <c r="Z159" s="98"/>
      <c r="AA159" s="98"/>
      <c r="AB159" s="99"/>
      <c r="AC159" s="99"/>
      <c r="AD159" s="99"/>
      <c r="AE159" s="99"/>
      <c r="AF159" s="99"/>
      <c r="AG159" s="99"/>
      <c r="AH159" s="99"/>
      <c r="AI159" s="99"/>
    </row>
    <row r="160" spans="1:35">
      <c r="A160" s="95">
        <v>34505</v>
      </c>
      <c r="B160" s="96" t="s">
        <v>539</v>
      </c>
      <c r="C160" s="96">
        <v>24164245</v>
      </c>
      <c r="D160" s="97">
        <v>17236632</v>
      </c>
      <c r="E160" s="97">
        <v>0</v>
      </c>
      <c r="F160" s="97">
        <v>0</v>
      </c>
      <c r="G160" s="97">
        <v>0</v>
      </c>
      <c r="H160" s="97">
        <v>0</v>
      </c>
      <c r="I160" s="97">
        <f t="shared" si="6"/>
        <v>0</v>
      </c>
      <c r="J160" s="97"/>
      <c r="K160" s="97">
        <v>1235898</v>
      </c>
      <c r="L160" s="97">
        <v>6406</v>
      </c>
      <c r="M160" s="97">
        <v>4746890</v>
      </c>
      <c r="N160" s="97">
        <v>993080</v>
      </c>
      <c r="O160" s="97">
        <f t="shared" si="7"/>
        <v>6982274</v>
      </c>
      <c r="P160" s="97"/>
      <c r="Q160" s="97">
        <f t="shared" si="8"/>
        <v>854565</v>
      </c>
      <c r="R160" s="97">
        <v>-198617</v>
      </c>
      <c r="S160" s="97">
        <v>655948</v>
      </c>
      <c r="T160" s="98"/>
      <c r="U160" s="98"/>
      <c r="V160" s="98"/>
      <c r="W160" s="98"/>
      <c r="X160" s="98"/>
      <c r="Y160" s="98"/>
      <c r="Z160" s="98"/>
      <c r="AA160" s="98"/>
      <c r="AB160" s="99"/>
      <c r="AC160" s="99"/>
      <c r="AD160" s="99"/>
      <c r="AE160" s="99"/>
      <c r="AF160" s="99"/>
      <c r="AG160" s="99"/>
      <c r="AH160" s="99"/>
      <c r="AI160" s="99"/>
    </row>
    <row r="161" spans="1:35">
      <c r="A161" s="95">
        <v>34600</v>
      </c>
      <c r="B161" s="96" t="s">
        <v>540</v>
      </c>
      <c r="C161" s="96">
        <v>46045142</v>
      </c>
      <c r="D161" s="97">
        <v>34897842</v>
      </c>
      <c r="E161" s="97">
        <v>0</v>
      </c>
      <c r="F161" s="97">
        <v>0</v>
      </c>
      <c r="G161" s="97">
        <v>0</v>
      </c>
      <c r="H161" s="97">
        <v>239235</v>
      </c>
      <c r="I161" s="97">
        <f t="shared" si="6"/>
        <v>239235</v>
      </c>
      <c r="J161" s="97"/>
      <c r="K161" s="97">
        <v>2502239</v>
      </c>
      <c r="L161" s="97">
        <v>12970</v>
      </c>
      <c r="M161" s="97">
        <v>9610706</v>
      </c>
      <c r="N161" s="97">
        <v>0</v>
      </c>
      <c r="O161" s="97">
        <f t="shared" si="7"/>
        <v>12125915</v>
      </c>
      <c r="P161" s="97"/>
      <c r="Q161" s="97">
        <f t="shared" si="8"/>
        <v>1730179</v>
      </c>
      <c r="R161" s="97">
        <v>47848</v>
      </c>
      <c r="S161" s="97">
        <v>1778027</v>
      </c>
      <c r="T161" s="98"/>
      <c r="U161" s="98"/>
      <c r="V161" s="98"/>
      <c r="W161" s="98"/>
      <c r="X161" s="98"/>
      <c r="Y161" s="98"/>
      <c r="Z161" s="98"/>
      <c r="AA161" s="98"/>
      <c r="AB161" s="99"/>
      <c r="AC161" s="99"/>
      <c r="AD161" s="99"/>
      <c r="AE161" s="99"/>
      <c r="AF161" s="99"/>
      <c r="AG161" s="99"/>
      <c r="AH161" s="99"/>
      <c r="AI161" s="99"/>
    </row>
    <row r="162" spans="1:35">
      <c r="A162" s="95">
        <v>34605</v>
      </c>
      <c r="B162" s="96" t="s">
        <v>541</v>
      </c>
      <c r="C162" s="96">
        <v>10773365</v>
      </c>
      <c r="D162" s="97">
        <v>7453292</v>
      </c>
      <c r="E162" s="97">
        <v>0</v>
      </c>
      <c r="F162" s="97">
        <v>0</v>
      </c>
      <c r="G162" s="97">
        <v>0</v>
      </c>
      <c r="H162" s="97">
        <v>0</v>
      </c>
      <c r="I162" s="97">
        <f t="shared" si="6"/>
        <v>0</v>
      </c>
      <c r="J162" s="97"/>
      <c r="K162" s="97">
        <v>534415</v>
      </c>
      <c r="L162" s="97">
        <v>2770</v>
      </c>
      <c r="M162" s="97">
        <v>2052603</v>
      </c>
      <c r="N162" s="97">
        <v>730745</v>
      </c>
      <c r="O162" s="97">
        <f t="shared" si="7"/>
        <v>3320533</v>
      </c>
      <c r="P162" s="97"/>
      <c r="Q162" s="97">
        <f t="shared" si="8"/>
        <v>369522</v>
      </c>
      <c r="R162" s="97">
        <v>-146148</v>
      </c>
      <c r="S162" s="97">
        <v>223374</v>
      </c>
      <c r="T162" s="98"/>
      <c r="U162" s="98"/>
      <c r="V162" s="98"/>
      <c r="W162" s="98"/>
      <c r="X162" s="98"/>
      <c r="Y162" s="98"/>
      <c r="Z162" s="98"/>
      <c r="AA162" s="98"/>
      <c r="AB162" s="99"/>
      <c r="AC162" s="99"/>
      <c r="AD162" s="99"/>
      <c r="AE162" s="99"/>
      <c r="AF162" s="99"/>
      <c r="AG162" s="99"/>
      <c r="AH162" s="99"/>
      <c r="AI162" s="99"/>
    </row>
    <row r="163" spans="1:35">
      <c r="A163" s="95">
        <v>34700</v>
      </c>
      <c r="B163" s="96" t="s">
        <v>542</v>
      </c>
      <c r="C163" s="96">
        <v>128331914</v>
      </c>
      <c r="D163" s="97">
        <v>98246008</v>
      </c>
      <c r="E163" s="97">
        <v>0</v>
      </c>
      <c r="F163" s="97">
        <v>0</v>
      </c>
      <c r="G163" s="97">
        <v>0</v>
      </c>
      <c r="H163" s="97">
        <v>1377960</v>
      </c>
      <c r="I163" s="97">
        <f t="shared" si="6"/>
        <v>1377960</v>
      </c>
      <c r="J163" s="97"/>
      <c r="K163" s="97">
        <v>7044420</v>
      </c>
      <c r="L163" s="97">
        <v>36512</v>
      </c>
      <c r="M163" s="97">
        <v>27056502</v>
      </c>
      <c r="N163" s="97">
        <v>0</v>
      </c>
      <c r="O163" s="97">
        <f t="shared" si="7"/>
        <v>34137434</v>
      </c>
      <c r="P163" s="97"/>
      <c r="Q163" s="97">
        <f t="shared" si="8"/>
        <v>4870879</v>
      </c>
      <c r="R163" s="97">
        <v>275588</v>
      </c>
      <c r="S163" s="97">
        <v>5146467</v>
      </c>
      <c r="T163" s="98"/>
      <c r="U163" s="98"/>
      <c r="V163" s="98"/>
      <c r="W163" s="98"/>
      <c r="X163" s="98"/>
      <c r="Y163" s="98"/>
      <c r="Z163" s="98"/>
      <c r="AA163" s="98"/>
      <c r="AB163" s="99"/>
      <c r="AC163" s="99"/>
      <c r="AD163" s="99"/>
      <c r="AE163" s="99"/>
      <c r="AF163" s="99"/>
      <c r="AG163" s="99"/>
      <c r="AH163" s="99"/>
      <c r="AI163" s="99"/>
    </row>
    <row r="164" spans="1:35">
      <c r="A164" s="95">
        <v>34800</v>
      </c>
      <c r="B164" s="96" t="s">
        <v>543</v>
      </c>
      <c r="C164" s="96">
        <v>13136765</v>
      </c>
      <c r="D164" s="97">
        <v>10908167</v>
      </c>
      <c r="E164" s="97">
        <v>0</v>
      </c>
      <c r="F164" s="97">
        <v>0</v>
      </c>
      <c r="G164" s="97">
        <v>0</v>
      </c>
      <c r="H164" s="97">
        <v>1129150</v>
      </c>
      <c r="I164" s="97">
        <f t="shared" si="6"/>
        <v>1129150</v>
      </c>
      <c r="J164" s="97"/>
      <c r="K164" s="97">
        <v>782136</v>
      </c>
      <c r="L164" s="97">
        <v>4054</v>
      </c>
      <c r="M164" s="97">
        <v>3004059</v>
      </c>
      <c r="N164" s="97">
        <v>0</v>
      </c>
      <c r="O164" s="97">
        <f t="shared" si="7"/>
        <v>3790249</v>
      </c>
      <c r="P164" s="97"/>
      <c r="Q164" s="97">
        <f t="shared" si="8"/>
        <v>540809</v>
      </c>
      <c r="R164" s="97">
        <v>225833</v>
      </c>
      <c r="S164" s="97">
        <v>766642</v>
      </c>
      <c r="T164" s="98"/>
      <c r="U164" s="98"/>
      <c r="V164" s="98"/>
      <c r="W164" s="98"/>
      <c r="X164" s="98"/>
      <c r="Y164" s="98"/>
      <c r="Z164" s="98"/>
      <c r="AA164" s="98"/>
      <c r="AB164" s="99"/>
      <c r="AC164" s="99"/>
      <c r="AD164" s="99"/>
      <c r="AE164" s="99"/>
      <c r="AF164" s="99"/>
      <c r="AG164" s="99"/>
      <c r="AH164" s="99"/>
      <c r="AI164" s="99"/>
    </row>
    <row r="165" spans="1:35">
      <c r="A165" s="95">
        <v>34900</v>
      </c>
      <c r="B165" s="96" t="s">
        <v>544</v>
      </c>
      <c r="C165" s="96">
        <v>279591436</v>
      </c>
      <c r="D165" s="97">
        <v>217402149</v>
      </c>
      <c r="E165" s="97">
        <v>0</v>
      </c>
      <c r="F165" s="97">
        <v>0</v>
      </c>
      <c r="G165" s="97">
        <v>0</v>
      </c>
      <c r="H165" s="97">
        <v>7115840</v>
      </c>
      <c r="I165" s="97">
        <f t="shared" si="6"/>
        <v>7115840</v>
      </c>
      <c r="J165" s="97"/>
      <c r="K165" s="97">
        <v>15588134</v>
      </c>
      <c r="L165" s="97">
        <v>80796</v>
      </c>
      <c r="M165" s="97">
        <v>59871559</v>
      </c>
      <c r="N165" s="97">
        <v>0</v>
      </c>
      <c r="O165" s="97">
        <f t="shared" si="7"/>
        <v>75540489</v>
      </c>
      <c r="P165" s="97"/>
      <c r="Q165" s="97">
        <f t="shared" si="8"/>
        <v>10778450</v>
      </c>
      <c r="R165" s="97">
        <v>1423169</v>
      </c>
      <c r="S165" s="97">
        <v>12201619</v>
      </c>
      <c r="T165" s="98"/>
      <c r="U165" s="98"/>
      <c r="V165" s="98"/>
      <c r="W165" s="98"/>
      <c r="X165" s="98"/>
      <c r="Y165" s="98"/>
      <c r="Z165" s="98"/>
      <c r="AA165" s="98"/>
      <c r="AB165" s="99"/>
      <c r="AC165" s="99"/>
      <c r="AD165" s="99"/>
      <c r="AE165" s="99"/>
      <c r="AF165" s="99"/>
      <c r="AG165" s="99"/>
      <c r="AH165" s="99"/>
      <c r="AI165" s="99"/>
    </row>
    <row r="166" spans="1:35">
      <c r="A166" s="95">
        <v>34901</v>
      </c>
      <c r="B166" s="96" t="s">
        <v>545</v>
      </c>
      <c r="C166" s="96">
        <v>7129812</v>
      </c>
      <c r="D166" s="97">
        <v>5693757</v>
      </c>
      <c r="E166" s="97">
        <v>0</v>
      </c>
      <c r="F166" s="97">
        <v>0</v>
      </c>
      <c r="G166" s="97">
        <v>0</v>
      </c>
      <c r="H166" s="97">
        <v>323055</v>
      </c>
      <c r="I166" s="97">
        <f t="shared" si="6"/>
        <v>323055</v>
      </c>
      <c r="J166" s="97"/>
      <c r="K166" s="97">
        <v>408253</v>
      </c>
      <c r="L166" s="97">
        <v>2116</v>
      </c>
      <c r="M166" s="97">
        <v>1568035</v>
      </c>
      <c r="N166" s="97">
        <v>0</v>
      </c>
      <c r="O166" s="97">
        <f t="shared" si="7"/>
        <v>1978404</v>
      </c>
      <c r="P166" s="97"/>
      <c r="Q166" s="97">
        <f t="shared" si="8"/>
        <v>282287</v>
      </c>
      <c r="R166" s="97">
        <v>64606</v>
      </c>
      <c r="S166" s="97">
        <v>346893</v>
      </c>
      <c r="T166" s="98"/>
      <c r="U166" s="98"/>
      <c r="V166" s="98"/>
      <c r="W166" s="98"/>
      <c r="X166" s="98"/>
      <c r="Y166" s="98"/>
      <c r="Z166" s="98"/>
      <c r="AA166" s="98"/>
      <c r="AB166" s="99"/>
      <c r="AC166" s="99"/>
      <c r="AD166" s="99"/>
      <c r="AE166" s="99"/>
      <c r="AF166" s="99"/>
      <c r="AG166" s="99"/>
      <c r="AH166" s="99"/>
      <c r="AI166" s="99"/>
    </row>
    <row r="167" spans="1:35">
      <c r="A167" s="95">
        <v>34903</v>
      </c>
      <c r="B167" s="96" t="s">
        <v>546</v>
      </c>
      <c r="C167" s="96">
        <v>447119</v>
      </c>
      <c r="D167" s="97">
        <v>343966</v>
      </c>
      <c r="E167" s="97">
        <v>0</v>
      </c>
      <c r="F167" s="97">
        <v>0</v>
      </c>
      <c r="G167" s="97">
        <v>0</v>
      </c>
      <c r="H167" s="97">
        <v>11940</v>
      </c>
      <c r="I167" s="97">
        <f t="shared" si="6"/>
        <v>11940</v>
      </c>
      <c r="J167" s="97"/>
      <c r="K167" s="97">
        <v>24663</v>
      </c>
      <c r="L167" s="97">
        <v>128</v>
      </c>
      <c r="M167" s="97">
        <v>94727</v>
      </c>
      <c r="N167" s="97">
        <v>0</v>
      </c>
      <c r="O167" s="97">
        <f t="shared" si="7"/>
        <v>119518</v>
      </c>
      <c r="P167" s="97"/>
      <c r="Q167" s="97">
        <f t="shared" si="8"/>
        <v>17053</v>
      </c>
      <c r="R167" s="97">
        <v>2391</v>
      </c>
      <c r="S167" s="97">
        <v>19444</v>
      </c>
      <c r="T167" s="98"/>
      <c r="U167" s="98"/>
      <c r="V167" s="98"/>
      <c r="W167" s="98"/>
      <c r="X167" s="98"/>
      <c r="Y167" s="98"/>
      <c r="Z167" s="98"/>
      <c r="AA167" s="98"/>
      <c r="AB167" s="99"/>
      <c r="AC167" s="99"/>
      <c r="AD167" s="99"/>
      <c r="AE167" s="99"/>
      <c r="AF167" s="99"/>
      <c r="AG167" s="99"/>
      <c r="AH167" s="99"/>
      <c r="AI167" s="99"/>
    </row>
    <row r="168" spans="1:35">
      <c r="A168" s="95">
        <v>34905</v>
      </c>
      <c r="B168" s="96" t="s">
        <v>547</v>
      </c>
      <c r="C168" s="96">
        <v>28138198</v>
      </c>
      <c r="D168" s="97">
        <v>19446808</v>
      </c>
      <c r="E168" s="97">
        <v>0</v>
      </c>
      <c r="F168" s="97">
        <v>0</v>
      </c>
      <c r="G168" s="97">
        <v>0</v>
      </c>
      <c r="H168" s="97">
        <v>0</v>
      </c>
      <c r="I168" s="97">
        <f t="shared" si="6"/>
        <v>0</v>
      </c>
      <c r="J168" s="97"/>
      <c r="K168" s="97">
        <v>1394372</v>
      </c>
      <c r="L168" s="97">
        <v>7227</v>
      </c>
      <c r="M168" s="97">
        <v>5355562</v>
      </c>
      <c r="N168" s="97">
        <v>1910020</v>
      </c>
      <c r="O168" s="97">
        <f t="shared" si="7"/>
        <v>8667181</v>
      </c>
      <c r="P168" s="97"/>
      <c r="Q168" s="97">
        <f t="shared" si="8"/>
        <v>964142</v>
      </c>
      <c r="R168" s="97">
        <v>-382005</v>
      </c>
      <c r="S168" s="97">
        <v>582137</v>
      </c>
      <c r="T168" s="98"/>
      <c r="U168" s="98"/>
      <c r="V168" s="98"/>
      <c r="W168" s="98"/>
      <c r="X168" s="98"/>
      <c r="Y168" s="98"/>
      <c r="Z168" s="98"/>
      <c r="AA168" s="98"/>
      <c r="AB168" s="99"/>
      <c r="AC168" s="99"/>
      <c r="AD168" s="99"/>
      <c r="AE168" s="99"/>
      <c r="AF168" s="99"/>
      <c r="AG168" s="99"/>
      <c r="AH168" s="99"/>
      <c r="AI168" s="99"/>
    </row>
    <row r="169" spans="1:35">
      <c r="A169" s="95">
        <v>34910</v>
      </c>
      <c r="B169" s="96" t="s">
        <v>548</v>
      </c>
      <c r="C169" s="96">
        <v>88090955</v>
      </c>
      <c r="D169" s="97">
        <v>67882513</v>
      </c>
      <c r="E169" s="97">
        <v>0</v>
      </c>
      <c r="F169" s="97">
        <v>0</v>
      </c>
      <c r="G169" s="97">
        <v>0</v>
      </c>
      <c r="H169" s="97">
        <v>1476235</v>
      </c>
      <c r="I169" s="97">
        <f t="shared" si="6"/>
        <v>1476235</v>
      </c>
      <c r="J169" s="97"/>
      <c r="K169" s="97">
        <v>4867301</v>
      </c>
      <c r="L169" s="97">
        <v>25228</v>
      </c>
      <c r="M169" s="97">
        <v>18694534</v>
      </c>
      <c r="N169" s="97">
        <v>0</v>
      </c>
      <c r="O169" s="97">
        <f t="shared" si="7"/>
        <v>23587063</v>
      </c>
      <c r="P169" s="97"/>
      <c r="Q169" s="97">
        <f t="shared" si="8"/>
        <v>3365506</v>
      </c>
      <c r="R169" s="97">
        <v>295248</v>
      </c>
      <c r="S169" s="97">
        <v>3660754</v>
      </c>
      <c r="T169" s="98"/>
      <c r="U169" s="98"/>
      <c r="V169" s="98"/>
      <c r="W169" s="98"/>
      <c r="X169" s="98"/>
      <c r="Y169" s="98"/>
      <c r="Z169" s="98"/>
      <c r="AA169" s="98"/>
      <c r="AB169" s="99"/>
      <c r="AC169" s="99"/>
      <c r="AD169" s="99"/>
      <c r="AE169" s="99"/>
      <c r="AF169" s="99"/>
      <c r="AG169" s="99"/>
      <c r="AH169" s="99"/>
      <c r="AI169" s="99"/>
    </row>
    <row r="170" spans="1:35">
      <c r="A170" s="95">
        <v>35000</v>
      </c>
      <c r="B170" s="96" t="s">
        <v>549</v>
      </c>
      <c r="C170" s="96">
        <v>56612103</v>
      </c>
      <c r="D170" s="97">
        <v>44635464</v>
      </c>
      <c r="E170" s="97">
        <v>0</v>
      </c>
      <c r="F170" s="97">
        <v>0</v>
      </c>
      <c r="G170" s="97">
        <v>0</v>
      </c>
      <c r="H170" s="97">
        <v>2093195</v>
      </c>
      <c r="I170" s="97">
        <f t="shared" si="6"/>
        <v>2093195</v>
      </c>
      <c r="J170" s="97"/>
      <c r="K170" s="97">
        <v>3200445</v>
      </c>
      <c r="L170" s="97">
        <v>16588</v>
      </c>
      <c r="M170" s="97">
        <v>12292403</v>
      </c>
      <c r="N170" s="97">
        <v>0</v>
      </c>
      <c r="O170" s="97">
        <f t="shared" si="7"/>
        <v>15509436</v>
      </c>
      <c r="P170" s="97"/>
      <c r="Q170" s="97">
        <f t="shared" si="8"/>
        <v>2212955</v>
      </c>
      <c r="R170" s="97">
        <v>418642</v>
      </c>
      <c r="S170" s="97">
        <v>2631597</v>
      </c>
      <c r="T170" s="98"/>
      <c r="U170" s="98"/>
      <c r="V170" s="98"/>
      <c r="W170" s="98"/>
      <c r="X170" s="98"/>
      <c r="Y170" s="98"/>
      <c r="Z170" s="98"/>
      <c r="AA170" s="98"/>
      <c r="AB170" s="99"/>
      <c r="AC170" s="99"/>
      <c r="AD170" s="99"/>
      <c r="AE170" s="99"/>
      <c r="AF170" s="99"/>
      <c r="AG170" s="99"/>
      <c r="AH170" s="99"/>
      <c r="AI170" s="99"/>
    </row>
    <row r="171" spans="1:35">
      <c r="A171" s="95">
        <v>35005</v>
      </c>
      <c r="B171" s="96" t="s">
        <v>550</v>
      </c>
      <c r="C171" s="96">
        <v>26682465</v>
      </c>
      <c r="D171" s="97">
        <v>19180331</v>
      </c>
      <c r="E171" s="97">
        <v>0</v>
      </c>
      <c r="F171" s="97">
        <v>0</v>
      </c>
      <c r="G171" s="97">
        <v>0</v>
      </c>
      <c r="H171" s="97">
        <v>0</v>
      </c>
      <c r="I171" s="97">
        <f t="shared" si="6"/>
        <v>0</v>
      </c>
      <c r="J171" s="97"/>
      <c r="K171" s="97">
        <v>1375265</v>
      </c>
      <c r="L171" s="97">
        <v>7128</v>
      </c>
      <c r="M171" s="97">
        <v>5282176</v>
      </c>
      <c r="N171" s="97">
        <v>989965</v>
      </c>
      <c r="O171" s="97">
        <f t="shared" si="7"/>
        <v>7654534</v>
      </c>
      <c r="P171" s="97"/>
      <c r="Q171" s="97">
        <f t="shared" si="8"/>
        <v>950930</v>
      </c>
      <c r="R171" s="97">
        <v>-197994</v>
      </c>
      <c r="S171" s="97">
        <v>752936</v>
      </c>
      <c r="T171" s="98"/>
      <c r="U171" s="98"/>
      <c r="V171" s="98"/>
      <c r="W171" s="98"/>
      <c r="X171" s="98"/>
      <c r="Y171" s="98"/>
      <c r="Z171" s="98"/>
      <c r="AA171" s="98"/>
      <c r="AB171" s="99"/>
      <c r="AC171" s="99"/>
      <c r="AD171" s="99"/>
      <c r="AE171" s="99"/>
      <c r="AF171" s="99"/>
      <c r="AG171" s="99"/>
      <c r="AH171" s="99"/>
      <c r="AI171" s="99"/>
    </row>
    <row r="172" spans="1:35">
      <c r="A172" s="95">
        <v>35100</v>
      </c>
      <c r="B172" s="96" t="s">
        <v>551</v>
      </c>
      <c r="C172" s="96">
        <v>496523474</v>
      </c>
      <c r="D172" s="97">
        <v>396255480</v>
      </c>
      <c r="E172" s="97">
        <v>0</v>
      </c>
      <c r="F172" s="97">
        <v>0</v>
      </c>
      <c r="G172" s="97">
        <v>0</v>
      </c>
      <c r="H172" s="97">
        <v>23270860</v>
      </c>
      <c r="I172" s="97">
        <f t="shared" si="6"/>
        <v>23270860</v>
      </c>
      <c r="J172" s="97"/>
      <c r="K172" s="97">
        <v>28412247</v>
      </c>
      <c r="L172" s="97">
        <v>147266</v>
      </c>
      <c r="M172" s="97">
        <v>109126950</v>
      </c>
      <c r="N172" s="97">
        <v>0</v>
      </c>
      <c r="O172" s="97">
        <f t="shared" si="7"/>
        <v>137686463</v>
      </c>
      <c r="P172" s="97"/>
      <c r="Q172" s="97">
        <f t="shared" si="8"/>
        <v>19645711</v>
      </c>
      <c r="R172" s="97">
        <v>4654171</v>
      </c>
      <c r="S172" s="97">
        <v>24299882</v>
      </c>
      <c r="T172" s="98"/>
      <c r="U172" s="98"/>
      <c r="V172" s="98"/>
      <c r="W172" s="98"/>
      <c r="X172" s="98"/>
      <c r="Y172" s="98"/>
      <c r="Z172" s="98"/>
      <c r="AA172" s="98"/>
      <c r="AB172" s="99"/>
      <c r="AC172" s="99"/>
      <c r="AD172" s="99"/>
      <c r="AE172" s="99"/>
      <c r="AF172" s="99"/>
      <c r="AG172" s="99"/>
      <c r="AH172" s="99"/>
      <c r="AI172" s="99"/>
    </row>
    <row r="173" spans="1:35">
      <c r="A173" s="95">
        <v>35105</v>
      </c>
      <c r="B173" s="96" t="s">
        <v>552</v>
      </c>
      <c r="C173" s="96">
        <v>46217033</v>
      </c>
      <c r="D173" s="97">
        <v>32385407</v>
      </c>
      <c r="E173" s="97">
        <v>0</v>
      </c>
      <c r="F173" s="97">
        <v>0</v>
      </c>
      <c r="G173" s="97">
        <v>0</v>
      </c>
      <c r="H173" s="97">
        <v>0</v>
      </c>
      <c r="I173" s="97">
        <f t="shared" si="6"/>
        <v>0</v>
      </c>
      <c r="J173" s="97"/>
      <c r="K173" s="97">
        <v>2322093</v>
      </c>
      <c r="L173" s="97">
        <v>12036</v>
      </c>
      <c r="M173" s="97">
        <v>8918793</v>
      </c>
      <c r="N173" s="97">
        <v>2707775</v>
      </c>
      <c r="O173" s="97">
        <f t="shared" si="7"/>
        <v>13960697</v>
      </c>
      <c r="P173" s="97"/>
      <c r="Q173" s="97">
        <f t="shared" si="8"/>
        <v>1605617</v>
      </c>
      <c r="R173" s="97">
        <v>-541558</v>
      </c>
      <c r="S173" s="97">
        <v>1064059</v>
      </c>
      <c r="T173" s="98"/>
      <c r="U173" s="98"/>
      <c r="V173" s="98"/>
      <c r="W173" s="98"/>
      <c r="X173" s="98"/>
      <c r="Y173" s="98"/>
      <c r="Z173" s="98"/>
      <c r="AA173" s="98"/>
      <c r="AB173" s="99"/>
      <c r="AC173" s="99"/>
      <c r="AD173" s="99"/>
      <c r="AE173" s="99"/>
      <c r="AF173" s="99"/>
      <c r="AG173" s="99"/>
      <c r="AH173" s="99"/>
      <c r="AI173" s="99"/>
    </row>
    <row r="174" spans="1:35">
      <c r="A174" s="95">
        <v>35106</v>
      </c>
      <c r="B174" s="96" t="s">
        <v>553</v>
      </c>
      <c r="C174" s="96">
        <v>11584607</v>
      </c>
      <c r="D174" s="97">
        <v>8870821</v>
      </c>
      <c r="E174" s="97">
        <v>0</v>
      </c>
      <c r="F174" s="97">
        <v>0</v>
      </c>
      <c r="G174" s="97">
        <v>0</v>
      </c>
      <c r="H174" s="97">
        <v>107675</v>
      </c>
      <c r="I174" s="97">
        <f t="shared" si="6"/>
        <v>107675</v>
      </c>
      <c r="J174" s="97"/>
      <c r="K174" s="97">
        <v>636054</v>
      </c>
      <c r="L174" s="97">
        <v>3297</v>
      </c>
      <c r="M174" s="97">
        <v>2442984</v>
      </c>
      <c r="N174" s="97">
        <v>0</v>
      </c>
      <c r="O174" s="97">
        <f t="shared" si="7"/>
        <v>3082335</v>
      </c>
      <c r="P174" s="97"/>
      <c r="Q174" s="97">
        <f t="shared" si="8"/>
        <v>439801</v>
      </c>
      <c r="R174" s="97">
        <v>21536</v>
      </c>
      <c r="S174" s="97">
        <v>461337</v>
      </c>
      <c r="T174" s="98"/>
      <c r="U174" s="98"/>
      <c r="V174" s="98"/>
      <c r="W174" s="98"/>
      <c r="X174" s="98"/>
      <c r="Y174" s="98"/>
      <c r="Z174" s="98"/>
      <c r="AA174" s="98"/>
      <c r="AB174" s="99"/>
      <c r="AC174" s="99"/>
      <c r="AD174" s="99"/>
      <c r="AE174" s="99"/>
      <c r="AF174" s="99"/>
      <c r="AG174" s="99"/>
      <c r="AH174" s="99"/>
      <c r="AI174" s="99"/>
    </row>
    <row r="175" spans="1:35">
      <c r="A175" s="95">
        <v>35200</v>
      </c>
      <c r="B175" s="96" t="s">
        <v>554</v>
      </c>
      <c r="C175" s="96">
        <v>21344841</v>
      </c>
      <c r="D175" s="97">
        <v>16532303</v>
      </c>
      <c r="E175" s="97">
        <v>0</v>
      </c>
      <c r="F175" s="97">
        <v>0</v>
      </c>
      <c r="G175" s="97">
        <v>0</v>
      </c>
      <c r="H175" s="97">
        <v>507955</v>
      </c>
      <c r="I175" s="97">
        <f t="shared" si="6"/>
        <v>507955</v>
      </c>
      <c r="J175" s="97"/>
      <c r="K175" s="97">
        <v>1185397</v>
      </c>
      <c r="L175" s="97">
        <v>6144</v>
      </c>
      <c r="M175" s="97">
        <v>4552921</v>
      </c>
      <c r="N175" s="97">
        <v>0</v>
      </c>
      <c r="O175" s="97">
        <f t="shared" si="7"/>
        <v>5744462</v>
      </c>
      <c r="P175" s="97"/>
      <c r="Q175" s="97">
        <f t="shared" si="8"/>
        <v>819645</v>
      </c>
      <c r="R175" s="97">
        <v>101588</v>
      </c>
      <c r="S175" s="97">
        <v>921233</v>
      </c>
      <c r="T175" s="98"/>
      <c r="U175" s="98"/>
      <c r="V175" s="98"/>
      <c r="W175" s="98"/>
      <c r="X175" s="98"/>
      <c r="Y175" s="98"/>
      <c r="Z175" s="98"/>
      <c r="AA175" s="98"/>
      <c r="AB175" s="99"/>
      <c r="AC175" s="99"/>
      <c r="AD175" s="99"/>
      <c r="AE175" s="99"/>
      <c r="AF175" s="99"/>
      <c r="AG175" s="99"/>
      <c r="AH175" s="99"/>
      <c r="AI175" s="99"/>
    </row>
    <row r="176" spans="1:35">
      <c r="A176" s="95">
        <v>35300</v>
      </c>
      <c r="B176" s="96" t="s">
        <v>555</v>
      </c>
      <c r="C176" s="96">
        <v>145543449</v>
      </c>
      <c r="D176" s="97">
        <v>119790962</v>
      </c>
      <c r="E176" s="97">
        <v>0</v>
      </c>
      <c r="F176" s="97">
        <v>0</v>
      </c>
      <c r="G176" s="97">
        <v>0</v>
      </c>
      <c r="H176" s="97">
        <v>10871745</v>
      </c>
      <c r="I176" s="97">
        <f t="shared" si="6"/>
        <v>10871745</v>
      </c>
      <c r="J176" s="97"/>
      <c r="K176" s="97">
        <v>8589232</v>
      </c>
      <c r="L176" s="97">
        <v>44520</v>
      </c>
      <c r="M176" s="97">
        <v>32989884</v>
      </c>
      <c r="N176" s="97">
        <v>0</v>
      </c>
      <c r="O176" s="97">
        <f t="shared" si="7"/>
        <v>41623636</v>
      </c>
      <c r="P176" s="97"/>
      <c r="Q176" s="97">
        <f t="shared" si="8"/>
        <v>5939044</v>
      </c>
      <c r="R176" s="97">
        <v>2174352</v>
      </c>
      <c r="S176" s="97">
        <v>8113396</v>
      </c>
      <c r="T176" s="98"/>
      <c r="U176" s="98"/>
      <c r="V176" s="98"/>
      <c r="W176" s="98"/>
      <c r="X176" s="98"/>
      <c r="Y176" s="98"/>
      <c r="Z176" s="98"/>
      <c r="AA176" s="98"/>
      <c r="AB176" s="99"/>
      <c r="AC176" s="99"/>
      <c r="AD176" s="99"/>
      <c r="AE176" s="99"/>
      <c r="AF176" s="99"/>
      <c r="AG176" s="99"/>
      <c r="AH176" s="99"/>
      <c r="AI176" s="99"/>
    </row>
    <row r="177" spans="1:35">
      <c r="A177" s="95">
        <v>35305</v>
      </c>
      <c r="B177" s="96" t="s">
        <v>556</v>
      </c>
      <c r="C177" s="96">
        <v>54801298</v>
      </c>
      <c r="D177" s="97">
        <v>39998236</v>
      </c>
      <c r="E177" s="97">
        <v>0</v>
      </c>
      <c r="F177" s="97">
        <v>0</v>
      </c>
      <c r="G177" s="97">
        <v>0</v>
      </c>
      <c r="H177" s="97">
        <v>0</v>
      </c>
      <c r="I177" s="97">
        <f t="shared" si="6"/>
        <v>0</v>
      </c>
      <c r="J177" s="97"/>
      <c r="K177" s="97">
        <v>2867947</v>
      </c>
      <c r="L177" s="97">
        <v>14865</v>
      </c>
      <c r="M177" s="97">
        <v>11015331</v>
      </c>
      <c r="N177" s="97">
        <v>1402975</v>
      </c>
      <c r="O177" s="97">
        <f t="shared" si="7"/>
        <v>15301118</v>
      </c>
      <c r="P177" s="97"/>
      <c r="Q177" s="97">
        <f t="shared" si="8"/>
        <v>1983048</v>
      </c>
      <c r="R177" s="97">
        <v>-280597</v>
      </c>
      <c r="S177" s="97">
        <v>1702451</v>
      </c>
      <c r="T177" s="98"/>
      <c r="U177" s="98"/>
      <c r="V177" s="98"/>
      <c r="W177" s="98"/>
      <c r="X177" s="98"/>
      <c r="Y177" s="98"/>
      <c r="Z177" s="98"/>
      <c r="AA177" s="98"/>
      <c r="AB177" s="99"/>
      <c r="AC177" s="99"/>
      <c r="AD177" s="99"/>
      <c r="AE177" s="99"/>
      <c r="AF177" s="99"/>
      <c r="AG177" s="99"/>
      <c r="AH177" s="99"/>
      <c r="AI177" s="99"/>
    </row>
    <row r="178" spans="1:35">
      <c r="A178" s="95">
        <v>35400</v>
      </c>
      <c r="B178" s="96" t="s">
        <v>557</v>
      </c>
      <c r="C178" s="96">
        <v>116451377</v>
      </c>
      <c r="D178" s="97">
        <v>88553112</v>
      </c>
      <c r="E178" s="97">
        <v>0</v>
      </c>
      <c r="F178" s="97">
        <v>0</v>
      </c>
      <c r="G178" s="97">
        <v>0</v>
      </c>
      <c r="H178" s="97">
        <v>826440</v>
      </c>
      <c r="I178" s="97">
        <f t="shared" si="6"/>
        <v>826440</v>
      </c>
      <c r="J178" s="97"/>
      <c r="K178" s="97">
        <v>6349421</v>
      </c>
      <c r="L178" s="97">
        <v>32910</v>
      </c>
      <c r="M178" s="97">
        <v>24387123</v>
      </c>
      <c r="N178" s="97">
        <v>0</v>
      </c>
      <c r="O178" s="97">
        <f t="shared" si="7"/>
        <v>30769454</v>
      </c>
      <c r="P178" s="97"/>
      <c r="Q178" s="97">
        <f t="shared" si="8"/>
        <v>4390321</v>
      </c>
      <c r="R178" s="97">
        <v>165286</v>
      </c>
      <c r="S178" s="97">
        <v>4555607</v>
      </c>
      <c r="T178" s="98"/>
      <c r="U178" s="98"/>
      <c r="V178" s="98"/>
      <c r="W178" s="98"/>
      <c r="X178" s="98"/>
      <c r="Y178" s="98"/>
      <c r="Z178" s="98"/>
      <c r="AA178" s="98"/>
      <c r="AB178" s="99"/>
      <c r="AC178" s="99"/>
      <c r="AD178" s="99"/>
      <c r="AE178" s="99"/>
      <c r="AF178" s="99"/>
      <c r="AG178" s="99"/>
      <c r="AH178" s="99"/>
      <c r="AI178" s="99"/>
    </row>
    <row r="179" spans="1:35">
      <c r="A179" s="95">
        <v>35401</v>
      </c>
      <c r="B179" s="96" t="s">
        <v>558</v>
      </c>
      <c r="C179" s="96">
        <v>1072414</v>
      </c>
      <c r="D179" s="97">
        <v>1088886</v>
      </c>
      <c r="E179" s="97">
        <v>0</v>
      </c>
      <c r="F179" s="97">
        <v>0</v>
      </c>
      <c r="G179" s="97">
        <v>0</v>
      </c>
      <c r="H179" s="97">
        <v>305965</v>
      </c>
      <c r="I179" s="97">
        <f t="shared" si="6"/>
        <v>305965</v>
      </c>
      <c r="J179" s="97"/>
      <c r="K179" s="97">
        <v>78075</v>
      </c>
      <c r="L179" s="97">
        <v>405</v>
      </c>
      <c r="M179" s="97">
        <v>299874</v>
      </c>
      <c r="N179" s="97">
        <v>0</v>
      </c>
      <c r="O179" s="97">
        <f t="shared" si="7"/>
        <v>378354</v>
      </c>
      <c r="P179" s="97"/>
      <c r="Q179" s="97">
        <f t="shared" si="8"/>
        <v>53985</v>
      </c>
      <c r="R179" s="97">
        <v>61195</v>
      </c>
      <c r="S179" s="97">
        <v>115180</v>
      </c>
      <c r="T179" s="98"/>
      <c r="U179" s="98"/>
      <c r="V179" s="98"/>
      <c r="W179" s="98"/>
      <c r="X179" s="98"/>
      <c r="Y179" s="98"/>
      <c r="Z179" s="98"/>
      <c r="AA179" s="98"/>
      <c r="AB179" s="99"/>
      <c r="AC179" s="99"/>
      <c r="AD179" s="99"/>
      <c r="AE179" s="99"/>
      <c r="AF179" s="99"/>
      <c r="AG179" s="99"/>
      <c r="AH179" s="99"/>
      <c r="AI179" s="99"/>
    </row>
    <row r="180" spans="1:35">
      <c r="A180" s="95">
        <v>35405</v>
      </c>
      <c r="B180" s="96" t="s">
        <v>559</v>
      </c>
      <c r="C180" s="96">
        <v>40384454</v>
      </c>
      <c r="D180" s="97">
        <v>28754914</v>
      </c>
      <c r="E180" s="97">
        <v>0</v>
      </c>
      <c r="F180" s="97">
        <v>0</v>
      </c>
      <c r="G180" s="97">
        <v>0</v>
      </c>
      <c r="H180" s="97">
        <v>0</v>
      </c>
      <c r="I180" s="97">
        <f t="shared" si="6"/>
        <v>0</v>
      </c>
      <c r="J180" s="97"/>
      <c r="K180" s="97">
        <v>2061780</v>
      </c>
      <c r="L180" s="97">
        <v>10687</v>
      </c>
      <c r="M180" s="97">
        <v>7918972</v>
      </c>
      <c r="N180" s="97">
        <v>1850800</v>
      </c>
      <c r="O180" s="97">
        <f t="shared" si="7"/>
        <v>11842239</v>
      </c>
      <c r="P180" s="97"/>
      <c r="Q180" s="97">
        <f t="shared" si="8"/>
        <v>1425622</v>
      </c>
      <c r="R180" s="97">
        <v>-370159</v>
      </c>
      <c r="S180" s="97">
        <v>1055463</v>
      </c>
      <c r="T180" s="98"/>
      <c r="U180" s="98"/>
      <c r="V180" s="98"/>
      <c r="W180" s="98"/>
      <c r="X180" s="98"/>
      <c r="Y180" s="98"/>
      <c r="Z180" s="98"/>
      <c r="AA180" s="98"/>
      <c r="AB180" s="99"/>
      <c r="AC180" s="99"/>
      <c r="AD180" s="99"/>
      <c r="AE180" s="99"/>
      <c r="AF180" s="99"/>
      <c r="AG180" s="99"/>
      <c r="AH180" s="99"/>
      <c r="AI180" s="99"/>
    </row>
    <row r="181" spans="1:35">
      <c r="A181" s="95">
        <v>35500</v>
      </c>
      <c r="B181" s="96" t="s">
        <v>560</v>
      </c>
      <c r="C181" s="96">
        <v>166017067</v>
      </c>
      <c r="D181" s="97">
        <v>123670043</v>
      </c>
      <c r="E181" s="97">
        <v>0</v>
      </c>
      <c r="F181" s="97">
        <v>0</v>
      </c>
      <c r="G181" s="97">
        <v>0</v>
      </c>
      <c r="H181" s="97">
        <v>0</v>
      </c>
      <c r="I181" s="97">
        <f t="shared" si="6"/>
        <v>0</v>
      </c>
      <c r="J181" s="97"/>
      <c r="K181" s="97">
        <v>8867370</v>
      </c>
      <c r="L181" s="97">
        <v>45961</v>
      </c>
      <c r="M181" s="97">
        <v>34058165</v>
      </c>
      <c r="N181" s="97">
        <v>1852930</v>
      </c>
      <c r="O181" s="97">
        <f t="shared" si="7"/>
        <v>44824426</v>
      </c>
      <c r="P181" s="97"/>
      <c r="Q181" s="97">
        <f t="shared" si="8"/>
        <v>6131362</v>
      </c>
      <c r="R181" s="97">
        <v>-370582</v>
      </c>
      <c r="S181" s="97">
        <v>5760780</v>
      </c>
      <c r="T181" s="98"/>
      <c r="U181" s="98"/>
      <c r="V181" s="98"/>
      <c r="W181" s="98"/>
      <c r="X181" s="98"/>
      <c r="Y181" s="98"/>
      <c r="Z181" s="98"/>
      <c r="AA181" s="98"/>
      <c r="AB181" s="99"/>
      <c r="AC181" s="99"/>
      <c r="AD181" s="99"/>
      <c r="AE181" s="99"/>
      <c r="AF181" s="99"/>
      <c r="AG181" s="99"/>
      <c r="AH181" s="99"/>
      <c r="AI181" s="99"/>
    </row>
    <row r="182" spans="1:35">
      <c r="A182" s="95">
        <v>35600</v>
      </c>
      <c r="B182" s="96" t="s">
        <v>561</v>
      </c>
      <c r="C182" s="96">
        <v>63620881</v>
      </c>
      <c r="D182" s="97">
        <v>51057671</v>
      </c>
      <c r="E182" s="97">
        <v>0</v>
      </c>
      <c r="F182" s="97">
        <v>0</v>
      </c>
      <c r="G182" s="97">
        <v>0</v>
      </c>
      <c r="H182" s="97">
        <v>3385700</v>
      </c>
      <c r="I182" s="97">
        <f t="shared" si="6"/>
        <v>3385700</v>
      </c>
      <c r="J182" s="97"/>
      <c r="K182" s="97">
        <v>3660929</v>
      </c>
      <c r="L182" s="97">
        <v>18975</v>
      </c>
      <c r="M182" s="97">
        <v>14061049</v>
      </c>
      <c r="N182" s="97">
        <v>0</v>
      </c>
      <c r="O182" s="97">
        <f t="shared" si="7"/>
        <v>17740953</v>
      </c>
      <c r="P182" s="97"/>
      <c r="Q182" s="97">
        <f t="shared" si="8"/>
        <v>2531357</v>
      </c>
      <c r="R182" s="97">
        <v>677143</v>
      </c>
      <c r="S182" s="97">
        <v>3208500</v>
      </c>
      <c r="T182" s="98"/>
      <c r="U182" s="98"/>
      <c r="V182" s="98"/>
      <c r="W182" s="98"/>
      <c r="X182" s="98"/>
      <c r="Y182" s="98"/>
      <c r="Z182" s="98"/>
      <c r="AA182" s="98"/>
      <c r="AB182" s="99"/>
      <c r="AC182" s="99"/>
      <c r="AD182" s="99"/>
      <c r="AE182" s="99"/>
      <c r="AF182" s="99"/>
      <c r="AG182" s="99"/>
      <c r="AH182" s="99"/>
      <c r="AI182" s="99"/>
    </row>
    <row r="183" spans="1:35">
      <c r="A183" s="95">
        <v>35700</v>
      </c>
      <c r="B183" s="96" t="s">
        <v>562</v>
      </c>
      <c r="C183" s="96">
        <v>35840380</v>
      </c>
      <c r="D183" s="97">
        <v>28553119</v>
      </c>
      <c r="E183" s="97">
        <v>0</v>
      </c>
      <c r="F183" s="97">
        <v>0</v>
      </c>
      <c r="G183" s="97">
        <v>0</v>
      </c>
      <c r="H183" s="97">
        <v>1667545</v>
      </c>
      <c r="I183" s="97">
        <f t="shared" si="6"/>
        <v>1667545</v>
      </c>
      <c r="J183" s="97"/>
      <c r="K183" s="97">
        <v>2047311</v>
      </c>
      <c r="L183" s="97">
        <v>10612</v>
      </c>
      <c r="M183" s="97">
        <v>7863399</v>
      </c>
      <c r="N183" s="97">
        <v>0</v>
      </c>
      <c r="O183" s="97">
        <f t="shared" si="7"/>
        <v>9921322</v>
      </c>
      <c r="P183" s="97"/>
      <c r="Q183" s="97">
        <f t="shared" si="8"/>
        <v>1415618</v>
      </c>
      <c r="R183" s="97">
        <v>333512</v>
      </c>
      <c r="S183" s="97">
        <v>1749130</v>
      </c>
      <c r="T183" s="98"/>
      <c r="U183" s="98"/>
      <c r="V183" s="98"/>
      <c r="W183" s="98"/>
      <c r="X183" s="98"/>
      <c r="Y183" s="98"/>
      <c r="Z183" s="98"/>
      <c r="AA183" s="98"/>
      <c r="AB183" s="99"/>
      <c r="AC183" s="99"/>
      <c r="AD183" s="99"/>
      <c r="AE183" s="99"/>
      <c r="AF183" s="99"/>
      <c r="AG183" s="99"/>
      <c r="AH183" s="99"/>
      <c r="AI183" s="99"/>
    </row>
    <row r="184" spans="1:35">
      <c r="A184" s="95">
        <v>35800</v>
      </c>
      <c r="B184" s="96" t="s">
        <v>563</v>
      </c>
      <c r="C184" s="96">
        <v>51626295</v>
      </c>
      <c r="D184" s="97">
        <v>39405443</v>
      </c>
      <c r="E184" s="97">
        <v>0</v>
      </c>
      <c r="F184" s="97">
        <v>0</v>
      </c>
      <c r="G184" s="97">
        <v>0</v>
      </c>
      <c r="H184" s="97">
        <v>586775</v>
      </c>
      <c r="I184" s="97">
        <f t="shared" si="6"/>
        <v>586775</v>
      </c>
      <c r="J184" s="97"/>
      <c r="K184" s="97">
        <v>2825443</v>
      </c>
      <c r="L184" s="97">
        <v>14645</v>
      </c>
      <c r="M184" s="97">
        <v>10852079</v>
      </c>
      <c r="N184" s="97">
        <v>0</v>
      </c>
      <c r="O184" s="97">
        <f t="shared" si="7"/>
        <v>13692167</v>
      </c>
      <c r="P184" s="97"/>
      <c r="Q184" s="97">
        <f t="shared" si="8"/>
        <v>1953659</v>
      </c>
      <c r="R184" s="97">
        <v>117354</v>
      </c>
      <c r="S184" s="97">
        <v>2071013</v>
      </c>
      <c r="T184" s="98"/>
      <c r="U184" s="98"/>
      <c r="V184" s="98"/>
      <c r="W184" s="98"/>
      <c r="X184" s="98"/>
      <c r="Y184" s="98"/>
      <c r="Z184" s="98"/>
      <c r="AA184" s="98"/>
      <c r="AB184" s="99"/>
      <c r="AC184" s="99"/>
      <c r="AD184" s="99"/>
      <c r="AE184" s="99"/>
      <c r="AF184" s="99"/>
      <c r="AG184" s="99"/>
      <c r="AH184" s="99"/>
      <c r="AI184" s="99"/>
    </row>
    <row r="185" spans="1:35">
      <c r="A185" s="95">
        <v>35805</v>
      </c>
      <c r="B185" s="96" t="s">
        <v>564</v>
      </c>
      <c r="C185" s="96">
        <v>8075872</v>
      </c>
      <c r="D185" s="97">
        <v>6267062</v>
      </c>
      <c r="E185" s="97">
        <v>0</v>
      </c>
      <c r="F185" s="97">
        <v>0</v>
      </c>
      <c r="G185" s="97">
        <v>0</v>
      </c>
      <c r="H185" s="97">
        <v>241470</v>
      </c>
      <c r="I185" s="97">
        <f t="shared" si="6"/>
        <v>241470</v>
      </c>
      <c r="J185" s="97"/>
      <c r="K185" s="97">
        <v>449360</v>
      </c>
      <c r="L185" s="97">
        <v>2329</v>
      </c>
      <c r="M185" s="97">
        <v>1725920</v>
      </c>
      <c r="N185" s="97">
        <v>0</v>
      </c>
      <c r="O185" s="97">
        <f t="shared" si="7"/>
        <v>2177609</v>
      </c>
      <c r="P185" s="97"/>
      <c r="Q185" s="97">
        <f t="shared" si="8"/>
        <v>310711</v>
      </c>
      <c r="R185" s="97">
        <v>48293</v>
      </c>
      <c r="S185" s="97">
        <v>359004</v>
      </c>
      <c r="T185" s="98"/>
      <c r="U185" s="98"/>
      <c r="V185" s="98"/>
      <c r="W185" s="98"/>
      <c r="X185" s="98"/>
      <c r="Y185" s="98"/>
      <c r="Z185" s="98"/>
      <c r="AA185" s="98"/>
      <c r="AB185" s="99"/>
      <c r="AC185" s="99"/>
      <c r="AD185" s="99"/>
      <c r="AE185" s="99"/>
      <c r="AF185" s="99"/>
      <c r="AG185" s="99"/>
      <c r="AH185" s="99"/>
      <c r="AI185" s="99"/>
    </row>
    <row r="186" spans="1:35">
      <c r="A186" s="95">
        <v>35900</v>
      </c>
      <c r="B186" s="96" t="s">
        <v>565</v>
      </c>
      <c r="C186" s="96">
        <v>96827378</v>
      </c>
      <c r="D186" s="97">
        <v>73452157</v>
      </c>
      <c r="E186" s="97">
        <v>0</v>
      </c>
      <c r="F186" s="97">
        <v>0</v>
      </c>
      <c r="G186" s="97">
        <v>0</v>
      </c>
      <c r="H186" s="97">
        <v>434235</v>
      </c>
      <c r="I186" s="97">
        <f t="shared" si="6"/>
        <v>434235</v>
      </c>
      <c r="J186" s="97"/>
      <c r="K186" s="97">
        <v>5266655</v>
      </c>
      <c r="L186" s="97">
        <v>27298</v>
      </c>
      <c r="M186" s="97">
        <v>20228389</v>
      </c>
      <c r="N186" s="97">
        <v>0</v>
      </c>
      <c r="O186" s="97">
        <f t="shared" si="7"/>
        <v>25522342</v>
      </c>
      <c r="P186" s="97"/>
      <c r="Q186" s="97">
        <f t="shared" si="8"/>
        <v>3641640</v>
      </c>
      <c r="R186" s="97">
        <v>86850</v>
      </c>
      <c r="S186" s="97">
        <v>3728490</v>
      </c>
      <c r="T186" s="98"/>
      <c r="U186" s="98"/>
      <c r="V186" s="98"/>
      <c r="W186" s="98"/>
      <c r="X186" s="98"/>
      <c r="Y186" s="98"/>
      <c r="Z186" s="98"/>
      <c r="AA186" s="98"/>
      <c r="AB186" s="99"/>
      <c r="AC186" s="99"/>
      <c r="AD186" s="99"/>
      <c r="AE186" s="99"/>
      <c r="AF186" s="99"/>
      <c r="AG186" s="99"/>
      <c r="AH186" s="99"/>
      <c r="AI186" s="99"/>
    </row>
    <row r="187" spans="1:35">
      <c r="A187" s="95">
        <v>35905</v>
      </c>
      <c r="B187" s="96" t="s">
        <v>566</v>
      </c>
      <c r="C187" s="96">
        <v>12731940</v>
      </c>
      <c r="D187" s="97">
        <v>9532419</v>
      </c>
      <c r="E187" s="97">
        <v>0</v>
      </c>
      <c r="F187" s="97">
        <v>0</v>
      </c>
      <c r="G187" s="97">
        <v>0</v>
      </c>
      <c r="H187" s="97">
        <v>0</v>
      </c>
      <c r="I187" s="97">
        <f t="shared" si="6"/>
        <v>0</v>
      </c>
      <c r="J187" s="97"/>
      <c r="K187" s="97">
        <v>683492</v>
      </c>
      <c r="L187" s="97">
        <v>3543</v>
      </c>
      <c r="M187" s="97">
        <v>2625185</v>
      </c>
      <c r="N187" s="97">
        <v>13325</v>
      </c>
      <c r="O187" s="97">
        <f t="shared" si="7"/>
        <v>3325545</v>
      </c>
      <c r="P187" s="97"/>
      <c r="Q187" s="97">
        <f t="shared" si="8"/>
        <v>472602</v>
      </c>
      <c r="R187" s="97">
        <v>-2668</v>
      </c>
      <c r="S187" s="97">
        <v>469934</v>
      </c>
      <c r="T187" s="98"/>
      <c r="U187" s="98"/>
      <c r="V187" s="98"/>
      <c r="W187" s="98"/>
      <c r="X187" s="98"/>
      <c r="Y187" s="98"/>
      <c r="Z187" s="98"/>
      <c r="AA187" s="98"/>
      <c r="AB187" s="99"/>
      <c r="AC187" s="99"/>
      <c r="AD187" s="99"/>
      <c r="AE187" s="99"/>
      <c r="AF187" s="99"/>
      <c r="AG187" s="99"/>
      <c r="AH187" s="99"/>
      <c r="AI187" s="99"/>
    </row>
    <row r="188" spans="1:35">
      <c r="A188" s="95">
        <v>36000</v>
      </c>
      <c r="B188" s="96" t="s">
        <v>567</v>
      </c>
      <c r="C188" s="96">
        <v>2272413309</v>
      </c>
      <c r="D188" s="97">
        <v>1795538583</v>
      </c>
      <c r="E188" s="97">
        <v>0</v>
      </c>
      <c r="F188" s="97">
        <v>0</v>
      </c>
      <c r="G188" s="97">
        <v>0</v>
      </c>
      <c r="H188" s="97">
        <v>86324305</v>
      </c>
      <c r="I188" s="97">
        <f t="shared" si="6"/>
        <v>86324305</v>
      </c>
      <c r="J188" s="97"/>
      <c r="K188" s="97">
        <v>128743419</v>
      </c>
      <c r="L188" s="97">
        <v>667300</v>
      </c>
      <c r="M188" s="97">
        <v>494483128</v>
      </c>
      <c r="N188" s="97">
        <v>0</v>
      </c>
      <c r="O188" s="97">
        <f t="shared" si="7"/>
        <v>623893847</v>
      </c>
      <c r="P188" s="97"/>
      <c r="Q188" s="97">
        <f t="shared" si="8"/>
        <v>89019921</v>
      </c>
      <c r="R188" s="97">
        <v>17264857</v>
      </c>
      <c r="S188" s="97">
        <v>106284778</v>
      </c>
      <c r="T188" s="98"/>
      <c r="U188" s="98"/>
      <c r="V188" s="98"/>
      <c r="W188" s="98"/>
      <c r="X188" s="98"/>
      <c r="Y188" s="98"/>
      <c r="Z188" s="98"/>
      <c r="AA188" s="98"/>
      <c r="AB188" s="99"/>
      <c r="AC188" s="99"/>
      <c r="AD188" s="99"/>
      <c r="AE188" s="99"/>
      <c r="AF188" s="99"/>
      <c r="AG188" s="99"/>
      <c r="AH188" s="99"/>
      <c r="AI188" s="99"/>
    </row>
    <row r="189" spans="1:35">
      <c r="A189" s="95">
        <v>36001</v>
      </c>
      <c r="B189" s="96" t="s">
        <v>568</v>
      </c>
      <c r="C189" s="96">
        <v>1160391</v>
      </c>
      <c r="D189" s="97">
        <v>972313</v>
      </c>
      <c r="E189" s="97">
        <v>0</v>
      </c>
      <c r="F189" s="97">
        <v>0</v>
      </c>
      <c r="G189" s="97">
        <v>0</v>
      </c>
      <c r="H189" s="97">
        <v>106210</v>
      </c>
      <c r="I189" s="97">
        <f t="shared" si="6"/>
        <v>106210</v>
      </c>
      <c r="J189" s="97"/>
      <c r="K189" s="97">
        <v>69717</v>
      </c>
      <c r="L189" s="97">
        <v>361</v>
      </c>
      <c r="M189" s="97">
        <v>267771</v>
      </c>
      <c r="N189" s="97">
        <v>0</v>
      </c>
      <c r="O189" s="97">
        <f t="shared" si="7"/>
        <v>337849</v>
      </c>
      <c r="P189" s="97"/>
      <c r="Q189" s="97">
        <f t="shared" si="8"/>
        <v>48206</v>
      </c>
      <c r="R189" s="97">
        <v>21242</v>
      </c>
      <c r="S189" s="97">
        <v>69448</v>
      </c>
      <c r="T189" s="98"/>
      <c r="U189" s="98"/>
      <c r="V189" s="98"/>
      <c r="W189" s="98"/>
      <c r="X189" s="98"/>
      <c r="Y189" s="98"/>
      <c r="Z189" s="98"/>
      <c r="AA189" s="98"/>
      <c r="AB189" s="99"/>
      <c r="AC189" s="99"/>
      <c r="AD189" s="99"/>
      <c r="AE189" s="99"/>
      <c r="AF189" s="99"/>
      <c r="AG189" s="99"/>
      <c r="AH189" s="99"/>
      <c r="AI189" s="99"/>
    </row>
    <row r="190" spans="1:35">
      <c r="A190" s="95">
        <v>36002</v>
      </c>
      <c r="B190" s="96" t="s">
        <v>569</v>
      </c>
      <c r="C190" s="96">
        <v>6384706</v>
      </c>
      <c r="D190" s="97">
        <v>719662</v>
      </c>
      <c r="E190" s="97">
        <v>0</v>
      </c>
      <c r="F190" s="97">
        <v>0</v>
      </c>
      <c r="G190" s="97">
        <v>0</v>
      </c>
      <c r="H190" s="97">
        <v>0</v>
      </c>
      <c r="I190" s="97">
        <f t="shared" si="6"/>
        <v>0</v>
      </c>
      <c r="J190" s="97"/>
      <c r="K190" s="97">
        <v>51601</v>
      </c>
      <c r="L190" s="97">
        <v>267</v>
      </c>
      <c r="M190" s="97">
        <v>198192</v>
      </c>
      <c r="N190" s="97">
        <v>4542220</v>
      </c>
      <c r="O190" s="97">
        <f t="shared" si="7"/>
        <v>4792280</v>
      </c>
      <c r="P190" s="97"/>
      <c r="Q190" s="97">
        <f t="shared" si="8"/>
        <v>35680</v>
      </c>
      <c r="R190" s="97">
        <v>-908443</v>
      </c>
      <c r="S190" s="97">
        <v>-872763</v>
      </c>
      <c r="T190" s="98"/>
      <c r="U190" s="98"/>
      <c r="V190" s="98"/>
      <c r="W190" s="98"/>
      <c r="X190" s="98"/>
      <c r="Y190" s="98"/>
      <c r="Z190" s="98"/>
      <c r="AA190" s="98"/>
      <c r="AB190" s="99"/>
      <c r="AC190" s="99"/>
      <c r="AD190" s="99"/>
      <c r="AE190" s="99"/>
      <c r="AF190" s="99"/>
      <c r="AG190" s="99"/>
      <c r="AH190" s="99"/>
      <c r="AI190" s="99"/>
    </row>
    <row r="191" spans="1:35">
      <c r="A191" s="95">
        <v>36003</v>
      </c>
      <c r="B191" s="96" t="s">
        <v>570</v>
      </c>
      <c r="C191" s="96">
        <v>16863328</v>
      </c>
      <c r="D191" s="97">
        <v>13120512</v>
      </c>
      <c r="E191" s="97">
        <v>0</v>
      </c>
      <c r="F191" s="97">
        <v>0</v>
      </c>
      <c r="G191" s="97">
        <v>0</v>
      </c>
      <c r="H191" s="97">
        <v>386750</v>
      </c>
      <c r="I191" s="97">
        <f t="shared" si="6"/>
        <v>386750</v>
      </c>
      <c r="J191" s="97"/>
      <c r="K191" s="97">
        <v>940765</v>
      </c>
      <c r="L191" s="97">
        <v>4876</v>
      </c>
      <c r="M191" s="97">
        <v>3613329</v>
      </c>
      <c r="N191" s="97">
        <v>0</v>
      </c>
      <c r="O191" s="97">
        <f t="shared" si="7"/>
        <v>4558970</v>
      </c>
      <c r="P191" s="97"/>
      <c r="Q191" s="97">
        <f t="shared" si="8"/>
        <v>650494</v>
      </c>
      <c r="R191" s="97">
        <v>77350</v>
      </c>
      <c r="S191" s="97">
        <v>727844</v>
      </c>
      <c r="T191" s="98"/>
      <c r="U191" s="98"/>
      <c r="V191" s="98"/>
      <c r="W191" s="98"/>
      <c r="X191" s="98"/>
      <c r="Y191" s="98"/>
      <c r="Z191" s="98"/>
      <c r="AA191" s="98"/>
      <c r="AB191" s="99"/>
      <c r="AC191" s="99"/>
      <c r="AD191" s="99"/>
      <c r="AE191" s="99"/>
      <c r="AF191" s="99"/>
      <c r="AG191" s="99"/>
      <c r="AH191" s="99"/>
      <c r="AI191" s="99"/>
    </row>
    <row r="192" spans="1:35">
      <c r="A192" s="95">
        <v>36004</v>
      </c>
      <c r="B192" s="96" t="s">
        <v>571</v>
      </c>
      <c r="C192" s="96">
        <v>8583501</v>
      </c>
      <c r="D192" s="97">
        <v>7170858</v>
      </c>
      <c r="E192" s="97">
        <v>0</v>
      </c>
      <c r="F192" s="97">
        <v>0</v>
      </c>
      <c r="G192" s="97">
        <v>0</v>
      </c>
      <c r="H192" s="97">
        <v>734340</v>
      </c>
      <c r="I192" s="97">
        <f t="shared" si="6"/>
        <v>734340</v>
      </c>
      <c r="J192" s="97"/>
      <c r="K192" s="97">
        <v>514164</v>
      </c>
      <c r="L192" s="97">
        <v>2665</v>
      </c>
      <c r="M192" s="97">
        <v>1974822</v>
      </c>
      <c r="N192" s="97">
        <v>0</v>
      </c>
      <c r="O192" s="97">
        <f t="shared" si="7"/>
        <v>2491651</v>
      </c>
      <c r="P192" s="97"/>
      <c r="Q192" s="97">
        <f t="shared" si="8"/>
        <v>355520</v>
      </c>
      <c r="R192" s="97">
        <v>146870</v>
      </c>
      <c r="S192" s="97">
        <v>502390</v>
      </c>
      <c r="T192" s="98"/>
      <c r="U192" s="98"/>
      <c r="V192" s="98"/>
      <c r="W192" s="98"/>
      <c r="X192" s="98"/>
      <c r="Y192" s="98"/>
      <c r="Z192" s="98"/>
      <c r="AA192" s="98"/>
      <c r="AB192" s="99"/>
      <c r="AC192" s="99"/>
      <c r="AD192" s="99"/>
      <c r="AE192" s="99"/>
      <c r="AF192" s="99"/>
      <c r="AG192" s="99"/>
      <c r="AH192" s="99"/>
      <c r="AI192" s="99"/>
    </row>
    <row r="193" spans="1:35">
      <c r="A193" s="95">
        <v>36005</v>
      </c>
      <c r="B193" s="96" t="s">
        <v>572</v>
      </c>
      <c r="C193" s="96">
        <v>193361013</v>
      </c>
      <c r="D193" s="97">
        <v>136676625</v>
      </c>
      <c r="E193" s="97">
        <v>0</v>
      </c>
      <c r="F193" s="97">
        <v>0</v>
      </c>
      <c r="G193" s="97">
        <v>0</v>
      </c>
      <c r="H193" s="97">
        <v>0</v>
      </c>
      <c r="I193" s="97">
        <f t="shared" si="6"/>
        <v>0</v>
      </c>
      <c r="J193" s="97"/>
      <c r="K193" s="97">
        <v>9799965</v>
      </c>
      <c r="L193" s="97">
        <v>50795</v>
      </c>
      <c r="M193" s="97">
        <v>37640119</v>
      </c>
      <c r="N193" s="97">
        <v>9765790</v>
      </c>
      <c r="O193" s="97">
        <f t="shared" si="7"/>
        <v>57256669</v>
      </c>
      <c r="P193" s="97"/>
      <c r="Q193" s="97">
        <f t="shared" si="8"/>
        <v>6776208</v>
      </c>
      <c r="R193" s="97">
        <v>-1953155</v>
      </c>
      <c r="S193" s="97">
        <v>4823053</v>
      </c>
      <c r="T193" s="98"/>
      <c r="U193" s="98"/>
      <c r="V193" s="98"/>
      <c r="W193" s="98"/>
      <c r="X193" s="98"/>
      <c r="Y193" s="98"/>
      <c r="Z193" s="98"/>
      <c r="AA193" s="98"/>
      <c r="AB193" s="99"/>
      <c r="AC193" s="99"/>
      <c r="AD193" s="99"/>
      <c r="AE193" s="99"/>
      <c r="AF193" s="99"/>
      <c r="AG193" s="99"/>
      <c r="AH193" s="99"/>
      <c r="AI193" s="99"/>
    </row>
    <row r="194" spans="1:35">
      <c r="A194" s="95">
        <v>36006</v>
      </c>
      <c r="B194" s="96" t="s">
        <v>573</v>
      </c>
      <c r="C194" s="96">
        <v>21023779</v>
      </c>
      <c r="D194" s="97">
        <v>17100148</v>
      </c>
      <c r="E194" s="97">
        <v>0</v>
      </c>
      <c r="F194" s="97">
        <v>0</v>
      </c>
      <c r="G194" s="97">
        <v>0</v>
      </c>
      <c r="H194" s="97">
        <v>1298350</v>
      </c>
      <c r="I194" s="97">
        <f t="shared" si="6"/>
        <v>1298350</v>
      </c>
      <c r="J194" s="97"/>
      <c r="K194" s="97">
        <v>1226112</v>
      </c>
      <c r="L194" s="97">
        <v>6355</v>
      </c>
      <c r="M194" s="97">
        <v>4709303</v>
      </c>
      <c r="N194" s="97">
        <v>0</v>
      </c>
      <c r="O194" s="97">
        <f t="shared" si="7"/>
        <v>5941770</v>
      </c>
      <c r="P194" s="97"/>
      <c r="Q194" s="97">
        <f t="shared" si="8"/>
        <v>847798</v>
      </c>
      <c r="R194" s="97">
        <v>259667</v>
      </c>
      <c r="S194" s="97">
        <v>1107465</v>
      </c>
      <c r="T194" s="98"/>
      <c r="U194" s="98"/>
      <c r="V194" s="98"/>
      <c r="W194" s="98"/>
      <c r="X194" s="98"/>
      <c r="Y194" s="98"/>
      <c r="Z194" s="98"/>
      <c r="AA194" s="98"/>
      <c r="AB194" s="99"/>
      <c r="AC194" s="99"/>
      <c r="AD194" s="99"/>
      <c r="AE194" s="99"/>
      <c r="AF194" s="99"/>
      <c r="AG194" s="99"/>
      <c r="AH194" s="99"/>
      <c r="AI194" s="99"/>
    </row>
    <row r="195" spans="1:35">
      <c r="A195" s="95">
        <v>36007</v>
      </c>
      <c r="B195" s="96" t="s">
        <v>574</v>
      </c>
      <c r="C195" s="96">
        <v>7152156</v>
      </c>
      <c r="D195" s="97">
        <v>5653271</v>
      </c>
      <c r="E195" s="97">
        <v>0</v>
      </c>
      <c r="F195" s="97">
        <v>0</v>
      </c>
      <c r="G195" s="97">
        <v>0</v>
      </c>
      <c r="H195" s="97">
        <v>273020</v>
      </c>
      <c r="I195" s="97">
        <f t="shared" si="6"/>
        <v>273020</v>
      </c>
      <c r="J195" s="97"/>
      <c r="K195" s="97">
        <v>405350</v>
      </c>
      <c r="L195" s="97">
        <v>2101</v>
      </c>
      <c r="M195" s="97">
        <v>1556885</v>
      </c>
      <c r="N195" s="97">
        <v>0</v>
      </c>
      <c r="O195" s="97">
        <f t="shared" si="7"/>
        <v>1964336</v>
      </c>
      <c r="P195" s="97"/>
      <c r="Q195" s="97">
        <f t="shared" si="8"/>
        <v>280280</v>
      </c>
      <c r="R195" s="97">
        <v>54607</v>
      </c>
      <c r="S195" s="97">
        <v>334887</v>
      </c>
      <c r="T195" s="98"/>
      <c r="U195" s="98"/>
      <c r="V195" s="98"/>
      <c r="W195" s="98"/>
      <c r="X195" s="98"/>
      <c r="Y195" s="98"/>
      <c r="Z195" s="98"/>
      <c r="AA195" s="98"/>
      <c r="AB195" s="99"/>
      <c r="AC195" s="99"/>
      <c r="AD195" s="99"/>
      <c r="AE195" s="99"/>
      <c r="AF195" s="99"/>
      <c r="AG195" s="99"/>
      <c r="AH195" s="99"/>
      <c r="AI195" s="99"/>
    </row>
    <row r="196" spans="1:35">
      <c r="A196" s="95">
        <v>36008</v>
      </c>
      <c r="B196" s="96" t="s">
        <v>575</v>
      </c>
      <c r="C196" s="96">
        <v>22289724</v>
      </c>
      <c r="D196" s="97">
        <v>18912044</v>
      </c>
      <c r="E196" s="97">
        <v>0</v>
      </c>
      <c r="F196" s="97">
        <v>0</v>
      </c>
      <c r="G196" s="97">
        <v>0</v>
      </c>
      <c r="H196" s="97">
        <v>2213910</v>
      </c>
      <c r="I196" s="97">
        <f t="shared" si="6"/>
        <v>2213910</v>
      </c>
      <c r="J196" s="97"/>
      <c r="K196" s="97">
        <v>1356028</v>
      </c>
      <c r="L196" s="97">
        <v>7029</v>
      </c>
      <c r="M196" s="97">
        <v>5208291</v>
      </c>
      <c r="N196" s="97">
        <v>0</v>
      </c>
      <c r="O196" s="97">
        <f t="shared" si="7"/>
        <v>6571348</v>
      </c>
      <c r="P196" s="97"/>
      <c r="Q196" s="97">
        <f t="shared" si="8"/>
        <v>937629</v>
      </c>
      <c r="R196" s="97">
        <v>442783</v>
      </c>
      <c r="S196" s="97">
        <v>1380412</v>
      </c>
      <c r="T196" s="98"/>
      <c r="U196" s="98"/>
      <c r="V196" s="98"/>
      <c r="W196" s="98"/>
      <c r="X196" s="98"/>
      <c r="Y196" s="98"/>
      <c r="Z196" s="98"/>
      <c r="AA196" s="98"/>
      <c r="AB196" s="99"/>
      <c r="AC196" s="99"/>
      <c r="AD196" s="99"/>
      <c r="AE196" s="99"/>
      <c r="AF196" s="99"/>
      <c r="AG196" s="99"/>
      <c r="AH196" s="99"/>
      <c r="AI196" s="99"/>
    </row>
    <row r="197" spans="1:35">
      <c r="A197" s="95">
        <v>36009</v>
      </c>
      <c r="B197" s="96" t="s">
        <v>576</v>
      </c>
      <c r="C197" s="96">
        <v>6928939</v>
      </c>
      <c r="D197" s="97">
        <v>5403591</v>
      </c>
      <c r="E197" s="97">
        <v>0</v>
      </c>
      <c r="F197" s="97">
        <v>0</v>
      </c>
      <c r="G197" s="97">
        <v>0</v>
      </c>
      <c r="H197" s="97">
        <v>152595</v>
      </c>
      <c r="I197" s="97">
        <f t="shared" si="6"/>
        <v>152595</v>
      </c>
      <c r="J197" s="97"/>
      <c r="K197" s="97">
        <v>387447</v>
      </c>
      <c r="L197" s="97">
        <v>2008</v>
      </c>
      <c r="M197" s="97">
        <v>1488124</v>
      </c>
      <c r="N197" s="97">
        <v>0</v>
      </c>
      <c r="O197" s="97">
        <f t="shared" si="7"/>
        <v>1877579</v>
      </c>
      <c r="P197" s="97"/>
      <c r="Q197" s="97">
        <f t="shared" si="8"/>
        <v>267901</v>
      </c>
      <c r="R197" s="97">
        <v>30521</v>
      </c>
      <c r="S197" s="97">
        <v>298422</v>
      </c>
      <c r="T197" s="98"/>
      <c r="U197" s="98"/>
      <c r="V197" s="98"/>
      <c r="W197" s="98"/>
      <c r="X197" s="98"/>
      <c r="Y197" s="98"/>
      <c r="Z197" s="98"/>
      <c r="AA197" s="98"/>
      <c r="AB197" s="99"/>
      <c r="AC197" s="99"/>
      <c r="AD197" s="99"/>
      <c r="AE197" s="99"/>
      <c r="AF197" s="99"/>
      <c r="AG197" s="99"/>
      <c r="AH197" s="99"/>
      <c r="AI197" s="99"/>
    </row>
    <row r="198" spans="1:35">
      <c r="A198" s="95">
        <v>36100</v>
      </c>
      <c r="B198" s="96" t="s">
        <v>577</v>
      </c>
      <c r="C198" s="96">
        <v>29257636</v>
      </c>
      <c r="D198" s="97">
        <v>22205523</v>
      </c>
      <c r="E198" s="97">
        <v>0</v>
      </c>
      <c r="F198" s="97">
        <v>0</v>
      </c>
      <c r="G198" s="97">
        <v>0</v>
      </c>
      <c r="H198" s="97">
        <v>180880</v>
      </c>
      <c r="I198" s="97">
        <f t="shared" si="6"/>
        <v>180880</v>
      </c>
      <c r="J198" s="97"/>
      <c r="K198" s="97">
        <v>1592177</v>
      </c>
      <c r="L198" s="97">
        <v>8253</v>
      </c>
      <c r="M198" s="97">
        <v>6115300</v>
      </c>
      <c r="N198" s="97">
        <v>0</v>
      </c>
      <c r="O198" s="97">
        <f t="shared" si="7"/>
        <v>7715730</v>
      </c>
      <c r="P198" s="97"/>
      <c r="Q198" s="97">
        <f t="shared" si="8"/>
        <v>1100914</v>
      </c>
      <c r="R198" s="97">
        <v>36178</v>
      </c>
      <c r="S198" s="97">
        <v>1137092</v>
      </c>
      <c r="T198" s="98"/>
      <c r="U198" s="98"/>
      <c r="V198" s="98"/>
      <c r="W198" s="98"/>
      <c r="X198" s="98"/>
      <c r="Y198" s="98"/>
      <c r="Z198" s="98"/>
      <c r="AA198" s="98"/>
      <c r="AB198" s="99"/>
      <c r="AC198" s="99"/>
      <c r="AD198" s="99"/>
      <c r="AE198" s="99"/>
      <c r="AF198" s="99"/>
      <c r="AG198" s="99"/>
      <c r="AH198" s="99"/>
      <c r="AI198" s="99"/>
    </row>
    <row r="199" spans="1:35">
      <c r="A199" s="95">
        <v>36102</v>
      </c>
      <c r="B199" s="96" t="s">
        <v>578</v>
      </c>
      <c r="C199" s="96">
        <v>7079712</v>
      </c>
      <c r="D199" s="97">
        <v>6113381</v>
      </c>
      <c r="E199" s="97">
        <v>0</v>
      </c>
      <c r="F199" s="97">
        <v>0</v>
      </c>
      <c r="G199" s="97">
        <v>0</v>
      </c>
      <c r="H199" s="97">
        <v>830730</v>
      </c>
      <c r="I199" s="97">
        <f t="shared" si="6"/>
        <v>830730</v>
      </c>
      <c r="J199" s="97"/>
      <c r="K199" s="97">
        <v>438341</v>
      </c>
      <c r="L199" s="97">
        <v>2272</v>
      </c>
      <c r="M199" s="97">
        <v>1683597</v>
      </c>
      <c r="N199" s="97">
        <v>0</v>
      </c>
      <c r="O199" s="97">
        <f t="shared" si="7"/>
        <v>2124210</v>
      </c>
      <c r="P199" s="97"/>
      <c r="Q199" s="97">
        <f t="shared" si="8"/>
        <v>303092</v>
      </c>
      <c r="R199" s="97">
        <v>166144</v>
      </c>
      <c r="S199" s="97">
        <v>469236</v>
      </c>
      <c r="T199" s="98"/>
      <c r="U199" s="98"/>
      <c r="V199" s="98"/>
      <c r="W199" s="98"/>
      <c r="X199" s="98"/>
      <c r="Y199" s="98"/>
      <c r="Z199" s="98"/>
      <c r="AA199" s="98"/>
      <c r="AB199" s="99"/>
      <c r="AC199" s="99"/>
      <c r="AD199" s="99"/>
      <c r="AE199" s="99"/>
      <c r="AF199" s="99"/>
      <c r="AG199" s="99"/>
      <c r="AH199" s="99"/>
      <c r="AI199" s="99"/>
    </row>
    <row r="200" spans="1:35">
      <c r="A200" s="95">
        <v>36105</v>
      </c>
      <c r="B200" s="96" t="s">
        <v>579</v>
      </c>
      <c r="C200" s="96">
        <v>14988100</v>
      </c>
      <c r="D200" s="97">
        <v>11185651</v>
      </c>
      <c r="E200" s="97">
        <v>0</v>
      </c>
      <c r="F200" s="97">
        <v>0</v>
      </c>
      <c r="G200" s="97">
        <v>0</v>
      </c>
      <c r="H200" s="97">
        <v>0</v>
      </c>
      <c r="I200" s="97">
        <f t="shared" ref="I200:I263" si="9">SUM(E200:H200)</f>
        <v>0</v>
      </c>
      <c r="J200" s="97"/>
      <c r="K200" s="97">
        <v>802032</v>
      </c>
      <c r="L200" s="97">
        <v>4157</v>
      </c>
      <c r="M200" s="97">
        <v>3080477</v>
      </c>
      <c r="N200" s="97">
        <v>86035</v>
      </c>
      <c r="O200" s="97">
        <f t="shared" ref="O200:O263" si="10">SUM(K200:N200)</f>
        <v>3972701</v>
      </c>
      <c r="P200" s="97"/>
      <c r="Q200" s="97">
        <f t="shared" ref="Q200:Q263" si="11">S200-R200</f>
        <v>554567</v>
      </c>
      <c r="R200" s="97">
        <v>-17205</v>
      </c>
      <c r="S200" s="97">
        <v>537362</v>
      </c>
      <c r="T200" s="98"/>
      <c r="U200" s="98"/>
      <c r="V200" s="98"/>
      <c r="W200" s="98"/>
      <c r="X200" s="98"/>
      <c r="Y200" s="98"/>
      <c r="Z200" s="98"/>
      <c r="AA200" s="98"/>
      <c r="AB200" s="99"/>
      <c r="AC200" s="99"/>
      <c r="AD200" s="99"/>
      <c r="AE200" s="99"/>
      <c r="AF200" s="99"/>
      <c r="AG200" s="99"/>
      <c r="AH200" s="99"/>
      <c r="AI200" s="99"/>
    </row>
    <row r="201" spans="1:35">
      <c r="A201" s="95">
        <v>36200</v>
      </c>
      <c r="B201" s="96" t="s">
        <v>580</v>
      </c>
      <c r="C201" s="96">
        <v>60089721</v>
      </c>
      <c r="D201" s="97">
        <v>47077718</v>
      </c>
      <c r="E201" s="97">
        <v>0</v>
      </c>
      <c r="F201" s="97">
        <v>0</v>
      </c>
      <c r="G201" s="97">
        <v>0</v>
      </c>
      <c r="H201" s="97">
        <v>1961270</v>
      </c>
      <c r="I201" s="97">
        <f t="shared" si="9"/>
        <v>1961270</v>
      </c>
      <c r="J201" s="97"/>
      <c r="K201" s="97">
        <v>3375559</v>
      </c>
      <c r="L201" s="97">
        <v>17496</v>
      </c>
      <c r="M201" s="97">
        <v>12964989</v>
      </c>
      <c r="N201" s="97">
        <v>0</v>
      </c>
      <c r="O201" s="97">
        <f t="shared" si="10"/>
        <v>16358044</v>
      </c>
      <c r="P201" s="97"/>
      <c r="Q201" s="97">
        <f t="shared" si="11"/>
        <v>2334038</v>
      </c>
      <c r="R201" s="97">
        <v>392254</v>
      </c>
      <c r="S201" s="97">
        <v>2726292</v>
      </c>
      <c r="T201" s="98"/>
      <c r="U201" s="98"/>
      <c r="V201" s="98"/>
      <c r="W201" s="98"/>
      <c r="X201" s="98"/>
      <c r="Y201" s="98"/>
      <c r="Z201" s="98"/>
      <c r="AA201" s="98"/>
      <c r="AB201" s="99"/>
      <c r="AC201" s="99"/>
      <c r="AD201" s="99"/>
      <c r="AE201" s="99"/>
      <c r="AF201" s="99"/>
      <c r="AG201" s="99"/>
      <c r="AH201" s="99"/>
      <c r="AI201" s="99"/>
    </row>
    <row r="202" spans="1:35">
      <c r="A202" s="95">
        <v>36205</v>
      </c>
      <c r="B202" s="96" t="s">
        <v>581</v>
      </c>
      <c r="C202" s="96">
        <v>10600856</v>
      </c>
      <c r="D202" s="97">
        <v>7500935</v>
      </c>
      <c r="E202" s="97">
        <v>0</v>
      </c>
      <c r="F202" s="97">
        <v>0</v>
      </c>
      <c r="G202" s="97">
        <v>0</v>
      </c>
      <c r="H202" s="97">
        <v>0</v>
      </c>
      <c r="I202" s="97">
        <f t="shared" si="9"/>
        <v>0</v>
      </c>
      <c r="J202" s="97"/>
      <c r="K202" s="97">
        <v>537831</v>
      </c>
      <c r="L202" s="97">
        <v>2788</v>
      </c>
      <c r="M202" s="97">
        <v>2065723</v>
      </c>
      <c r="N202" s="97">
        <v>523910</v>
      </c>
      <c r="O202" s="97">
        <f t="shared" si="10"/>
        <v>3130252</v>
      </c>
      <c r="P202" s="97"/>
      <c r="Q202" s="97">
        <f t="shared" si="11"/>
        <v>371884</v>
      </c>
      <c r="R202" s="97">
        <v>-104782</v>
      </c>
      <c r="S202" s="97">
        <v>267102</v>
      </c>
      <c r="T202" s="98"/>
      <c r="U202" s="98"/>
      <c r="V202" s="98"/>
      <c r="W202" s="98"/>
      <c r="X202" s="98"/>
      <c r="Y202" s="98"/>
      <c r="Z202" s="98"/>
      <c r="AA202" s="98"/>
      <c r="AB202" s="99"/>
      <c r="AC202" s="99"/>
      <c r="AD202" s="99"/>
      <c r="AE202" s="99"/>
      <c r="AF202" s="99"/>
      <c r="AG202" s="99"/>
      <c r="AH202" s="99"/>
      <c r="AI202" s="99"/>
    </row>
    <row r="203" spans="1:35">
      <c r="A203" s="95">
        <v>36300</v>
      </c>
      <c r="B203" s="96" t="s">
        <v>582</v>
      </c>
      <c r="C203" s="96">
        <v>190023492</v>
      </c>
      <c r="D203" s="97">
        <v>151611555</v>
      </c>
      <c r="E203" s="97">
        <v>0</v>
      </c>
      <c r="F203" s="97">
        <v>0</v>
      </c>
      <c r="G203" s="97">
        <v>0</v>
      </c>
      <c r="H203" s="97">
        <v>8979780</v>
      </c>
      <c r="I203" s="97">
        <f t="shared" si="9"/>
        <v>8979780</v>
      </c>
      <c r="J203" s="97"/>
      <c r="K203" s="97">
        <v>10870827</v>
      </c>
      <c r="L203" s="97">
        <v>56345</v>
      </c>
      <c r="M203" s="97">
        <v>41753130</v>
      </c>
      <c r="N203" s="97">
        <v>0</v>
      </c>
      <c r="O203" s="97">
        <f t="shared" si="10"/>
        <v>52680302</v>
      </c>
      <c r="P203" s="97"/>
      <c r="Q203" s="97">
        <f t="shared" si="11"/>
        <v>7516658</v>
      </c>
      <c r="R203" s="97">
        <v>1795961</v>
      </c>
      <c r="S203" s="97">
        <v>9312619</v>
      </c>
      <c r="T203" s="98"/>
      <c r="U203" s="98"/>
      <c r="V203" s="98"/>
      <c r="W203" s="98"/>
      <c r="X203" s="98"/>
      <c r="Y203" s="98"/>
      <c r="Z203" s="98"/>
      <c r="AA203" s="98"/>
      <c r="AB203" s="99"/>
      <c r="AC203" s="99"/>
      <c r="AD203" s="99"/>
      <c r="AE203" s="99"/>
      <c r="AF203" s="99"/>
      <c r="AG203" s="99"/>
      <c r="AH203" s="99"/>
      <c r="AI203" s="99"/>
    </row>
    <row r="204" spans="1:35">
      <c r="A204" s="95">
        <v>36301</v>
      </c>
      <c r="B204" s="96" t="s">
        <v>583</v>
      </c>
      <c r="C204" s="96">
        <v>2452552</v>
      </c>
      <c r="D204" s="97">
        <v>2324127</v>
      </c>
      <c r="E204" s="97">
        <v>0</v>
      </c>
      <c r="F204" s="97">
        <v>0</v>
      </c>
      <c r="G204" s="97">
        <v>0</v>
      </c>
      <c r="H204" s="97">
        <v>514450</v>
      </c>
      <c r="I204" s="97">
        <f t="shared" si="9"/>
        <v>514450</v>
      </c>
      <c r="J204" s="97"/>
      <c r="K204" s="97">
        <v>166644</v>
      </c>
      <c r="L204" s="97">
        <v>864</v>
      </c>
      <c r="M204" s="97">
        <v>640054</v>
      </c>
      <c r="N204" s="97">
        <v>0</v>
      </c>
      <c r="O204" s="97">
        <f t="shared" si="10"/>
        <v>807562</v>
      </c>
      <c r="P204" s="97"/>
      <c r="Q204" s="97">
        <f t="shared" si="11"/>
        <v>115226</v>
      </c>
      <c r="R204" s="97">
        <v>102892</v>
      </c>
      <c r="S204" s="97">
        <v>218118</v>
      </c>
      <c r="T204" s="98"/>
      <c r="U204" s="98"/>
      <c r="V204" s="98"/>
      <c r="W204" s="98"/>
      <c r="X204" s="98"/>
      <c r="Y204" s="98"/>
      <c r="Z204" s="98"/>
      <c r="AA204" s="98"/>
      <c r="AB204" s="99"/>
      <c r="AC204" s="99"/>
      <c r="AD204" s="99"/>
      <c r="AE204" s="99"/>
      <c r="AF204" s="99"/>
      <c r="AG204" s="99"/>
      <c r="AH204" s="99"/>
      <c r="AI204" s="99"/>
    </row>
    <row r="205" spans="1:35">
      <c r="A205" s="95">
        <v>36302</v>
      </c>
      <c r="B205" s="96" t="s">
        <v>584</v>
      </c>
      <c r="C205" s="96">
        <v>4827335</v>
      </c>
      <c r="D205" s="97">
        <v>3782975</v>
      </c>
      <c r="E205" s="97">
        <v>0</v>
      </c>
      <c r="F205" s="97">
        <v>0</v>
      </c>
      <c r="G205" s="97">
        <v>0</v>
      </c>
      <c r="H205" s="97">
        <v>138385</v>
      </c>
      <c r="I205" s="97">
        <f t="shared" si="9"/>
        <v>138385</v>
      </c>
      <c r="J205" s="97"/>
      <c r="K205" s="97">
        <v>271246</v>
      </c>
      <c r="L205" s="97">
        <v>1406</v>
      </c>
      <c r="M205" s="97">
        <v>1041814</v>
      </c>
      <c r="N205" s="97">
        <v>0</v>
      </c>
      <c r="O205" s="97">
        <f t="shared" si="10"/>
        <v>1314466</v>
      </c>
      <c r="P205" s="97"/>
      <c r="Q205" s="97">
        <f t="shared" si="11"/>
        <v>187554</v>
      </c>
      <c r="R205" s="97">
        <v>27674</v>
      </c>
      <c r="S205" s="97">
        <v>215228</v>
      </c>
      <c r="T205" s="98"/>
      <c r="U205" s="98"/>
      <c r="V205" s="98"/>
      <c r="W205" s="98"/>
      <c r="X205" s="98"/>
      <c r="Y205" s="98"/>
      <c r="Z205" s="98"/>
      <c r="AA205" s="98"/>
      <c r="AB205" s="99"/>
      <c r="AC205" s="99"/>
      <c r="AD205" s="99"/>
      <c r="AE205" s="99"/>
      <c r="AF205" s="99"/>
      <c r="AG205" s="99"/>
      <c r="AH205" s="99"/>
      <c r="AI205" s="99"/>
    </row>
    <row r="206" spans="1:35">
      <c r="A206" s="95">
        <v>36305</v>
      </c>
      <c r="B206" s="96" t="s">
        <v>585</v>
      </c>
      <c r="C206" s="96">
        <v>38260211</v>
      </c>
      <c r="D206" s="97">
        <v>26572084</v>
      </c>
      <c r="E206" s="97">
        <v>0</v>
      </c>
      <c r="F206" s="97">
        <v>0</v>
      </c>
      <c r="G206" s="97">
        <v>0</v>
      </c>
      <c r="H206" s="97">
        <v>0</v>
      </c>
      <c r="I206" s="97">
        <f t="shared" si="9"/>
        <v>0</v>
      </c>
      <c r="J206" s="97"/>
      <c r="K206" s="97">
        <v>1905267</v>
      </c>
      <c r="L206" s="97">
        <v>9875</v>
      </c>
      <c r="M206" s="97">
        <v>7317830</v>
      </c>
      <c r="N206" s="97">
        <v>2404210</v>
      </c>
      <c r="O206" s="97">
        <f t="shared" si="10"/>
        <v>11637182</v>
      </c>
      <c r="P206" s="97"/>
      <c r="Q206" s="97">
        <f t="shared" si="11"/>
        <v>1317401</v>
      </c>
      <c r="R206" s="97">
        <v>-480840</v>
      </c>
      <c r="S206" s="97">
        <v>836561</v>
      </c>
      <c r="T206" s="98"/>
      <c r="U206" s="98"/>
      <c r="V206" s="98"/>
      <c r="W206" s="98"/>
      <c r="X206" s="98"/>
      <c r="Y206" s="98"/>
      <c r="Z206" s="98"/>
      <c r="AA206" s="98"/>
      <c r="AB206" s="99"/>
      <c r="AC206" s="99"/>
      <c r="AD206" s="99"/>
      <c r="AE206" s="99"/>
      <c r="AF206" s="99"/>
      <c r="AG206" s="99"/>
      <c r="AH206" s="99"/>
      <c r="AI206" s="99"/>
    </row>
    <row r="207" spans="1:35">
      <c r="A207" s="243">
        <v>36310</v>
      </c>
      <c r="B207" s="244" t="s">
        <v>586</v>
      </c>
      <c r="C207" s="245">
        <v>0</v>
      </c>
      <c r="D207" s="97">
        <v>803427</v>
      </c>
      <c r="E207" s="97">
        <v>0</v>
      </c>
      <c r="F207" s="97">
        <v>0</v>
      </c>
      <c r="G207" s="97">
        <v>0</v>
      </c>
      <c r="H207" s="97">
        <v>892945</v>
      </c>
      <c r="I207" s="97">
        <f t="shared" si="9"/>
        <v>892945</v>
      </c>
      <c r="J207" s="97"/>
      <c r="K207" s="97">
        <v>57607</v>
      </c>
      <c r="L207" s="97">
        <v>299</v>
      </c>
      <c r="M207" s="97">
        <v>221260</v>
      </c>
      <c r="N207" s="97">
        <v>0</v>
      </c>
      <c r="O207" s="97">
        <f t="shared" si="10"/>
        <v>279166</v>
      </c>
      <c r="P207" s="97"/>
      <c r="Q207" s="97">
        <f t="shared" si="11"/>
        <v>39833</v>
      </c>
      <c r="R207" s="97">
        <v>178587</v>
      </c>
      <c r="S207" s="97">
        <v>218420</v>
      </c>
      <c r="T207" s="98"/>
      <c r="U207" s="98"/>
      <c r="V207" s="98"/>
      <c r="W207" s="98"/>
      <c r="X207" s="98"/>
      <c r="Y207" s="98"/>
      <c r="Z207" s="98"/>
      <c r="AA207" s="98"/>
      <c r="AB207" s="99"/>
      <c r="AC207" s="99"/>
      <c r="AD207" s="99"/>
      <c r="AE207" s="99"/>
      <c r="AF207" s="99"/>
      <c r="AG207" s="99"/>
      <c r="AH207" s="99"/>
      <c r="AI207" s="99"/>
    </row>
    <row r="208" spans="1:35">
      <c r="A208" s="95">
        <v>36400</v>
      </c>
      <c r="B208" s="96" t="s">
        <v>587</v>
      </c>
      <c r="C208" s="96">
        <v>203906417</v>
      </c>
      <c r="D208" s="97">
        <v>167007178</v>
      </c>
      <c r="E208" s="97">
        <v>0</v>
      </c>
      <c r="F208" s="97">
        <v>0</v>
      </c>
      <c r="G208" s="97">
        <v>0</v>
      </c>
      <c r="H208" s="97">
        <v>14654825</v>
      </c>
      <c r="I208" s="97">
        <f t="shared" si="9"/>
        <v>14654825</v>
      </c>
      <c r="J208" s="97"/>
      <c r="K208" s="97">
        <v>11974722</v>
      </c>
      <c r="L208" s="97">
        <v>62067</v>
      </c>
      <c r="M208" s="97">
        <v>45993014</v>
      </c>
      <c r="N208" s="97">
        <v>0</v>
      </c>
      <c r="O208" s="97">
        <f t="shared" si="10"/>
        <v>58029803</v>
      </c>
      <c r="P208" s="97"/>
      <c r="Q208" s="97">
        <f t="shared" si="11"/>
        <v>8279948</v>
      </c>
      <c r="R208" s="97">
        <v>2930963</v>
      </c>
      <c r="S208" s="97">
        <v>11210911</v>
      </c>
      <c r="T208" s="98"/>
      <c r="U208" s="98"/>
      <c r="V208" s="98"/>
      <c r="W208" s="98"/>
      <c r="X208" s="98"/>
      <c r="Y208" s="98"/>
      <c r="Z208" s="98"/>
      <c r="AA208" s="98"/>
      <c r="AB208" s="99"/>
      <c r="AC208" s="99"/>
      <c r="AD208" s="99"/>
      <c r="AE208" s="99"/>
      <c r="AF208" s="99"/>
      <c r="AG208" s="99"/>
      <c r="AH208" s="99"/>
      <c r="AI208" s="99"/>
    </row>
    <row r="209" spans="1:35">
      <c r="A209" s="95">
        <v>36405</v>
      </c>
      <c r="B209" s="96" t="s">
        <v>588</v>
      </c>
      <c r="C209" s="96">
        <v>34676532</v>
      </c>
      <c r="D209" s="97">
        <v>25818414</v>
      </c>
      <c r="E209" s="97">
        <v>0</v>
      </c>
      <c r="F209" s="97">
        <v>0</v>
      </c>
      <c r="G209" s="97">
        <v>0</v>
      </c>
      <c r="H209" s="97">
        <v>0</v>
      </c>
      <c r="I209" s="97">
        <f t="shared" si="9"/>
        <v>0</v>
      </c>
      <c r="J209" s="97"/>
      <c r="K209" s="97">
        <v>1851228</v>
      </c>
      <c r="L209" s="97">
        <v>9595</v>
      </c>
      <c r="M209" s="97">
        <v>7110273</v>
      </c>
      <c r="N209" s="97">
        <v>325545</v>
      </c>
      <c r="O209" s="97">
        <f t="shared" si="10"/>
        <v>9296641</v>
      </c>
      <c r="P209" s="97"/>
      <c r="Q209" s="97">
        <f t="shared" si="11"/>
        <v>1280036</v>
      </c>
      <c r="R209" s="97">
        <v>-65110</v>
      </c>
      <c r="S209" s="97">
        <v>1214926</v>
      </c>
      <c r="T209" s="98"/>
      <c r="U209" s="98"/>
      <c r="V209" s="98"/>
      <c r="W209" s="98"/>
      <c r="X209" s="98"/>
      <c r="Y209" s="98"/>
      <c r="Z209" s="98"/>
      <c r="AA209" s="98"/>
      <c r="AB209" s="99"/>
      <c r="AC209" s="99"/>
      <c r="AD209" s="99"/>
      <c r="AE209" s="99"/>
      <c r="AF209" s="99"/>
      <c r="AG209" s="99"/>
      <c r="AH209" s="99"/>
      <c r="AI209" s="99"/>
    </row>
    <row r="210" spans="1:35">
      <c r="A210" s="95">
        <v>36500</v>
      </c>
      <c r="B210" s="96" t="s">
        <v>589</v>
      </c>
      <c r="C210" s="96">
        <v>402845548</v>
      </c>
      <c r="D210" s="97">
        <v>323208169</v>
      </c>
      <c r="E210" s="97">
        <v>0</v>
      </c>
      <c r="F210" s="97">
        <v>0</v>
      </c>
      <c r="G210" s="97">
        <v>0</v>
      </c>
      <c r="H210" s="97">
        <v>21162215</v>
      </c>
      <c r="I210" s="97">
        <f t="shared" si="9"/>
        <v>21162215</v>
      </c>
      <c r="J210" s="97"/>
      <c r="K210" s="97">
        <v>23174620</v>
      </c>
      <c r="L210" s="97">
        <v>120118</v>
      </c>
      <c r="M210" s="97">
        <v>89010054</v>
      </c>
      <c r="N210" s="97">
        <v>0</v>
      </c>
      <c r="O210" s="97">
        <f t="shared" si="10"/>
        <v>112304792</v>
      </c>
      <c r="P210" s="97"/>
      <c r="Q210" s="97">
        <f t="shared" si="11"/>
        <v>16024142</v>
      </c>
      <c r="R210" s="97">
        <v>4232440</v>
      </c>
      <c r="S210" s="97">
        <v>20256582</v>
      </c>
      <c r="T210" s="98"/>
      <c r="U210" s="98"/>
      <c r="V210" s="98"/>
      <c r="W210" s="98"/>
      <c r="X210" s="98"/>
      <c r="Y210" s="98"/>
      <c r="Z210" s="98"/>
      <c r="AA210" s="98"/>
      <c r="AB210" s="99"/>
      <c r="AC210" s="99"/>
      <c r="AD210" s="99"/>
      <c r="AE210" s="99"/>
      <c r="AF210" s="99"/>
      <c r="AG210" s="99"/>
      <c r="AH210" s="99"/>
      <c r="AI210" s="99"/>
    </row>
    <row r="211" spans="1:35">
      <c r="A211" s="95">
        <v>36501</v>
      </c>
      <c r="B211" s="96" t="s">
        <v>590</v>
      </c>
      <c r="C211" s="96">
        <v>4814574</v>
      </c>
      <c r="D211" s="97">
        <v>4013507</v>
      </c>
      <c r="E211" s="97">
        <v>0</v>
      </c>
      <c r="F211" s="97">
        <v>0</v>
      </c>
      <c r="G211" s="97">
        <v>0</v>
      </c>
      <c r="H211" s="97">
        <v>411780</v>
      </c>
      <c r="I211" s="97">
        <f t="shared" si="9"/>
        <v>411780</v>
      </c>
      <c r="J211" s="97"/>
      <c r="K211" s="97">
        <v>287776</v>
      </c>
      <c r="L211" s="97">
        <v>1492</v>
      </c>
      <c r="M211" s="97">
        <v>1105301</v>
      </c>
      <c r="N211" s="97">
        <v>0</v>
      </c>
      <c r="O211" s="97">
        <f t="shared" si="10"/>
        <v>1394569</v>
      </c>
      <c r="P211" s="97"/>
      <c r="Q211" s="97">
        <f t="shared" si="11"/>
        <v>198983</v>
      </c>
      <c r="R211" s="97">
        <v>82354</v>
      </c>
      <c r="S211" s="97">
        <v>281337</v>
      </c>
      <c r="T211" s="98"/>
      <c r="U211" s="98"/>
      <c r="V211" s="98"/>
      <c r="W211" s="98"/>
      <c r="X211" s="98"/>
      <c r="Y211" s="98"/>
      <c r="Z211" s="98"/>
      <c r="AA211" s="98"/>
      <c r="AB211" s="99"/>
      <c r="AC211" s="99"/>
      <c r="AD211" s="99"/>
      <c r="AE211" s="99"/>
      <c r="AF211" s="99"/>
      <c r="AG211" s="99"/>
      <c r="AH211" s="99"/>
      <c r="AI211" s="99"/>
    </row>
    <row r="212" spans="1:35">
      <c r="A212" s="95">
        <v>36502</v>
      </c>
      <c r="B212" s="96" t="s">
        <v>591</v>
      </c>
      <c r="C212" s="96">
        <v>1987185</v>
      </c>
      <c r="D212" s="97">
        <v>1474358</v>
      </c>
      <c r="E212" s="97">
        <v>0</v>
      </c>
      <c r="F212" s="97">
        <v>0</v>
      </c>
      <c r="G212" s="97">
        <v>0</v>
      </c>
      <c r="H212" s="97">
        <v>0</v>
      </c>
      <c r="I212" s="97">
        <f t="shared" si="9"/>
        <v>0</v>
      </c>
      <c r="J212" s="97"/>
      <c r="K212" s="97">
        <v>105714</v>
      </c>
      <c r="L212" s="97">
        <v>548</v>
      </c>
      <c r="M212" s="97">
        <v>406032</v>
      </c>
      <c r="N212" s="97">
        <v>31650</v>
      </c>
      <c r="O212" s="97">
        <f t="shared" si="10"/>
        <v>543944</v>
      </c>
      <c r="P212" s="97"/>
      <c r="Q212" s="97">
        <f t="shared" si="11"/>
        <v>73096</v>
      </c>
      <c r="R212" s="97">
        <v>-6329</v>
      </c>
      <c r="S212" s="97">
        <v>66767</v>
      </c>
      <c r="T212" s="98"/>
      <c r="U212" s="98"/>
      <c r="V212" s="98"/>
      <c r="W212" s="98"/>
      <c r="X212" s="98"/>
      <c r="Y212" s="98"/>
      <c r="Z212" s="98"/>
      <c r="AA212" s="98"/>
      <c r="AB212" s="99"/>
      <c r="AC212" s="99"/>
      <c r="AD212" s="99"/>
      <c r="AE212" s="99"/>
      <c r="AF212" s="99"/>
      <c r="AG212" s="99"/>
      <c r="AH212" s="99"/>
      <c r="AI212" s="99"/>
    </row>
    <row r="213" spans="1:35">
      <c r="A213" s="95">
        <v>36505</v>
      </c>
      <c r="B213" s="96" t="s">
        <v>592</v>
      </c>
      <c r="C213" s="96">
        <v>80392931</v>
      </c>
      <c r="D213" s="97">
        <v>61085621</v>
      </c>
      <c r="E213" s="97">
        <v>0</v>
      </c>
      <c r="F213" s="97">
        <v>0</v>
      </c>
      <c r="G213" s="97">
        <v>0</v>
      </c>
      <c r="H213" s="97">
        <v>644350</v>
      </c>
      <c r="I213" s="97">
        <f t="shared" si="9"/>
        <v>644350</v>
      </c>
      <c r="J213" s="97"/>
      <c r="K213" s="97">
        <v>4379951</v>
      </c>
      <c r="L213" s="97">
        <v>22702</v>
      </c>
      <c r="M213" s="97">
        <v>16822701</v>
      </c>
      <c r="N213" s="97">
        <v>0</v>
      </c>
      <c r="O213" s="97">
        <f t="shared" si="10"/>
        <v>21225354</v>
      </c>
      <c r="P213" s="97"/>
      <c r="Q213" s="97">
        <f t="shared" si="11"/>
        <v>3028527</v>
      </c>
      <c r="R213" s="97">
        <v>128868</v>
      </c>
      <c r="S213" s="97">
        <v>3157395</v>
      </c>
      <c r="T213" s="98"/>
      <c r="U213" s="98"/>
      <c r="V213" s="98"/>
      <c r="W213" s="98"/>
      <c r="X213" s="98"/>
      <c r="Y213" s="98"/>
      <c r="Z213" s="98"/>
      <c r="AA213" s="98"/>
      <c r="AB213" s="99"/>
      <c r="AC213" s="99"/>
      <c r="AD213" s="99"/>
      <c r="AE213" s="99"/>
      <c r="AF213" s="99"/>
      <c r="AG213" s="99"/>
      <c r="AH213" s="99"/>
      <c r="AI213" s="99"/>
    </row>
    <row r="214" spans="1:35">
      <c r="A214" s="95">
        <v>36600</v>
      </c>
      <c r="B214" s="96" t="s">
        <v>593</v>
      </c>
      <c r="C214" s="96">
        <v>29757165</v>
      </c>
      <c r="D214" s="97">
        <v>22572008</v>
      </c>
      <c r="E214" s="97">
        <v>0</v>
      </c>
      <c r="F214" s="97">
        <v>0</v>
      </c>
      <c r="G214" s="97">
        <v>0</v>
      </c>
      <c r="H214" s="97">
        <v>217350</v>
      </c>
      <c r="I214" s="97">
        <f t="shared" si="9"/>
        <v>217350</v>
      </c>
      <c r="J214" s="97"/>
      <c r="K214" s="97">
        <v>1618455</v>
      </c>
      <c r="L214" s="97">
        <v>8389</v>
      </c>
      <c r="M214" s="97">
        <v>6216228</v>
      </c>
      <c r="N214" s="97">
        <v>0</v>
      </c>
      <c r="O214" s="97">
        <f t="shared" si="10"/>
        <v>7843072</v>
      </c>
      <c r="P214" s="97"/>
      <c r="Q214" s="97">
        <f t="shared" si="11"/>
        <v>1119084</v>
      </c>
      <c r="R214" s="97">
        <v>43466</v>
      </c>
      <c r="S214" s="97">
        <v>1162550</v>
      </c>
      <c r="T214" s="98"/>
      <c r="U214" s="98"/>
      <c r="V214" s="98"/>
      <c r="W214" s="98"/>
      <c r="X214" s="98"/>
      <c r="Y214" s="98"/>
      <c r="Z214" s="98"/>
      <c r="AA214" s="98"/>
      <c r="AB214" s="99"/>
      <c r="AC214" s="99"/>
      <c r="AD214" s="99"/>
      <c r="AE214" s="99"/>
      <c r="AF214" s="99"/>
      <c r="AG214" s="99"/>
      <c r="AH214" s="99"/>
      <c r="AI214" s="99"/>
    </row>
    <row r="215" spans="1:35">
      <c r="A215" s="95">
        <v>36601</v>
      </c>
      <c r="B215" s="96" t="s">
        <v>594</v>
      </c>
      <c r="C215" s="96">
        <v>15994396</v>
      </c>
      <c r="D215" s="97">
        <v>13832668</v>
      </c>
      <c r="E215" s="97">
        <v>0</v>
      </c>
      <c r="F215" s="97">
        <v>0</v>
      </c>
      <c r="G215" s="97">
        <v>0</v>
      </c>
      <c r="H215" s="97">
        <v>1889620</v>
      </c>
      <c r="I215" s="97">
        <f t="shared" si="9"/>
        <v>1889620</v>
      </c>
      <c r="J215" s="97"/>
      <c r="K215" s="97">
        <v>991828</v>
      </c>
      <c r="L215" s="97">
        <v>5141</v>
      </c>
      <c r="M215" s="97">
        <v>3809454</v>
      </c>
      <c r="N215" s="97">
        <v>0</v>
      </c>
      <c r="O215" s="97">
        <f t="shared" si="10"/>
        <v>4806423</v>
      </c>
      <c r="P215" s="97"/>
      <c r="Q215" s="97">
        <f t="shared" si="11"/>
        <v>685801</v>
      </c>
      <c r="R215" s="97">
        <v>377921</v>
      </c>
      <c r="S215" s="97">
        <v>1063722</v>
      </c>
      <c r="T215" s="98"/>
      <c r="U215" s="98"/>
      <c r="V215" s="98"/>
      <c r="W215" s="98"/>
      <c r="X215" s="98"/>
      <c r="Y215" s="98"/>
      <c r="Z215" s="98"/>
      <c r="AA215" s="98"/>
      <c r="AB215" s="99"/>
      <c r="AC215" s="99"/>
      <c r="AD215" s="99"/>
      <c r="AE215" s="99"/>
      <c r="AF215" s="99"/>
      <c r="AG215" s="99"/>
      <c r="AH215" s="99"/>
      <c r="AI215" s="99"/>
    </row>
    <row r="216" spans="1:35">
      <c r="A216" s="95">
        <v>36700</v>
      </c>
      <c r="B216" s="96" t="s">
        <v>595</v>
      </c>
      <c r="C216" s="96">
        <v>348199277</v>
      </c>
      <c r="D216" s="97">
        <v>272637438</v>
      </c>
      <c r="E216" s="97">
        <v>0</v>
      </c>
      <c r="F216" s="97">
        <v>0</v>
      </c>
      <c r="G216" s="97">
        <v>0</v>
      </c>
      <c r="H216" s="97">
        <v>10765455</v>
      </c>
      <c r="I216" s="97">
        <f t="shared" si="9"/>
        <v>10765455</v>
      </c>
      <c r="J216" s="97"/>
      <c r="K216" s="97">
        <v>19548606</v>
      </c>
      <c r="L216" s="97">
        <v>101324</v>
      </c>
      <c r="M216" s="97">
        <v>75083106</v>
      </c>
      <c r="N216" s="97">
        <v>0</v>
      </c>
      <c r="O216" s="97">
        <f t="shared" si="10"/>
        <v>94733036</v>
      </c>
      <c r="P216" s="97"/>
      <c r="Q216" s="97">
        <f t="shared" si="11"/>
        <v>13516927</v>
      </c>
      <c r="R216" s="97">
        <v>2153091</v>
      </c>
      <c r="S216" s="97">
        <v>15670018</v>
      </c>
      <c r="T216" s="98"/>
      <c r="U216" s="98"/>
      <c r="V216" s="98"/>
      <c r="W216" s="98"/>
      <c r="X216" s="98"/>
      <c r="Y216" s="98"/>
      <c r="Z216" s="98"/>
      <c r="AA216" s="98"/>
      <c r="AB216" s="99"/>
      <c r="AC216" s="99"/>
      <c r="AD216" s="99"/>
      <c r="AE216" s="99"/>
      <c r="AF216" s="99"/>
      <c r="AG216" s="99"/>
      <c r="AH216" s="99"/>
      <c r="AI216" s="99"/>
    </row>
    <row r="217" spans="1:35">
      <c r="A217" s="95">
        <v>36701</v>
      </c>
      <c r="B217" s="96" t="s">
        <v>596</v>
      </c>
      <c r="C217" s="96">
        <v>1784336</v>
      </c>
      <c r="D217" s="97">
        <v>1019833</v>
      </c>
      <c r="E217" s="97">
        <v>0</v>
      </c>
      <c r="F217" s="97">
        <v>0</v>
      </c>
      <c r="G217" s="97">
        <v>0</v>
      </c>
      <c r="H217" s="97">
        <v>0</v>
      </c>
      <c r="I217" s="97">
        <f t="shared" si="9"/>
        <v>0</v>
      </c>
      <c r="J217" s="97"/>
      <c r="K217" s="97">
        <v>73124</v>
      </c>
      <c r="L217" s="97">
        <v>379</v>
      </c>
      <c r="M217" s="97">
        <v>280857</v>
      </c>
      <c r="N217" s="97">
        <v>367150</v>
      </c>
      <c r="O217" s="97">
        <f t="shared" si="10"/>
        <v>721510</v>
      </c>
      <c r="P217" s="97"/>
      <c r="Q217" s="97">
        <f t="shared" si="11"/>
        <v>50562</v>
      </c>
      <c r="R217" s="97">
        <v>-73430</v>
      </c>
      <c r="S217" s="97">
        <v>-22868</v>
      </c>
      <c r="T217" s="98"/>
      <c r="U217" s="98"/>
      <c r="V217" s="98"/>
      <c r="W217" s="98"/>
      <c r="X217" s="98"/>
      <c r="Y217" s="98"/>
      <c r="Z217" s="98"/>
      <c r="AA217" s="98"/>
      <c r="AB217" s="99"/>
      <c r="AC217" s="99"/>
      <c r="AD217" s="99"/>
      <c r="AE217" s="99"/>
      <c r="AF217" s="99"/>
      <c r="AG217" s="99"/>
      <c r="AH217" s="99"/>
      <c r="AI217" s="99"/>
    </row>
    <row r="218" spans="1:35">
      <c r="A218" s="95">
        <v>36705</v>
      </c>
      <c r="B218" s="96" t="s">
        <v>597</v>
      </c>
      <c r="C218" s="96">
        <v>40455042</v>
      </c>
      <c r="D218" s="97">
        <v>29319165</v>
      </c>
      <c r="E218" s="97">
        <v>0</v>
      </c>
      <c r="F218" s="97">
        <v>0</v>
      </c>
      <c r="G218" s="97">
        <v>0</v>
      </c>
      <c r="H218" s="97">
        <v>0</v>
      </c>
      <c r="I218" s="97">
        <f t="shared" si="9"/>
        <v>0</v>
      </c>
      <c r="J218" s="97"/>
      <c r="K218" s="97">
        <v>2102238</v>
      </c>
      <c r="L218" s="97">
        <v>10896</v>
      </c>
      <c r="M218" s="97">
        <v>8074364</v>
      </c>
      <c r="N218" s="97">
        <v>1233225</v>
      </c>
      <c r="O218" s="97">
        <f t="shared" si="10"/>
        <v>11420723</v>
      </c>
      <c r="P218" s="97"/>
      <c r="Q218" s="97">
        <f t="shared" si="11"/>
        <v>1453597</v>
      </c>
      <c r="R218" s="97">
        <v>-246648</v>
      </c>
      <c r="S218" s="97">
        <v>1206949</v>
      </c>
      <c r="T218" s="98"/>
      <c r="U218" s="98"/>
      <c r="V218" s="98"/>
      <c r="W218" s="98"/>
      <c r="X218" s="98"/>
      <c r="Y218" s="98"/>
      <c r="Z218" s="98"/>
      <c r="AA218" s="98"/>
      <c r="AB218" s="99"/>
      <c r="AC218" s="99"/>
      <c r="AD218" s="99"/>
      <c r="AE218" s="99"/>
      <c r="AF218" s="99"/>
      <c r="AG218" s="99"/>
      <c r="AH218" s="99"/>
      <c r="AI218" s="99"/>
    </row>
    <row r="219" spans="1:35">
      <c r="A219" s="95">
        <v>36800</v>
      </c>
      <c r="B219" s="96" t="s">
        <v>598</v>
      </c>
      <c r="C219" s="96">
        <v>131770855</v>
      </c>
      <c r="D219" s="97">
        <v>105035373</v>
      </c>
      <c r="E219" s="97">
        <v>0</v>
      </c>
      <c r="F219" s="97">
        <v>0</v>
      </c>
      <c r="G219" s="97">
        <v>0</v>
      </c>
      <c r="H219" s="97">
        <v>6228150</v>
      </c>
      <c r="I219" s="97">
        <f t="shared" si="9"/>
        <v>6228150</v>
      </c>
      <c r="J219" s="97"/>
      <c r="K219" s="97">
        <v>7531229</v>
      </c>
      <c r="L219" s="97">
        <v>39036</v>
      </c>
      <c r="M219" s="97">
        <v>28926262</v>
      </c>
      <c r="N219" s="97">
        <v>0</v>
      </c>
      <c r="O219" s="97">
        <f t="shared" si="10"/>
        <v>36496527</v>
      </c>
      <c r="P219" s="97"/>
      <c r="Q219" s="97">
        <f t="shared" si="11"/>
        <v>5207485</v>
      </c>
      <c r="R219" s="97">
        <v>1245632</v>
      </c>
      <c r="S219" s="97">
        <v>6453117</v>
      </c>
      <c r="T219" s="98"/>
      <c r="U219" s="98"/>
      <c r="V219" s="98"/>
      <c r="W219" s="98"/>
      <c r="X219" s="98"/>
      <c r="Y219" s="98"/>
      <c r="Z219" s="98"/>
      <c r="AA219" s="98"/>
      <c r="AB219" s="99"/>
      <c r="AC219" s="99"/>
      <c r="AD219" s="99"/>
      <c r="AE219" s="99"/>
      <c r="AF219" s="99"/>
      <c r="AG219" s="99"/>
      <c r="AH219" s="99"/>
      <c r="AI219" s="99"/>
    </row>
    <row r="220" spans="1:35">
      <c r="A220" s="95">
        <v>36802</v>
      </c>
      <c r="B220" s="96" t="s">
        <v>599</v>
      </c>
      <c r="C220" s="96">
        <v>3534391</v>
      </c>
      <c r="D220" s="97">
        <v>3711483</v>
      </c>
      <c r="E220" s="97">
        <v>0</v>
      </c>
      <c r="F220" s="97">
        <v>0</v>
      </c>
      <c r="G220" s="97">
        <v>0</v>
      </c>
      <c r="H220" s="97">
        <v>1136475</v>
      </c>
      <c r="I220" s="97">
        <f t="shared" si="9"/>
        <v>1136475</v>
      </c>
      <c r="J220" s="97"/>
      <c r="K220" s="97">
        <v>266120</v>
      </c>
      <c r="L220" s="97">
        <v>1379</v>
      </c>
      <c r="M220" s="97">
        <v>1022126</v>
      </c>
      <c r="N220" s="97">
        <v>0</v>
      </c>
      <c r="O220" s="97">
        <f t="shared" si="10"/>
        <v>1289625</v>
      </c>
      <c r="P220" s="97"/>
      <c r="Q220" s="97">
        <f t="shared" si="11"/>
        <v>184009</v>
      </c>
      <c r="R220" s="97">
        <v>227295</v>
      </c>
      <c r="S220" s="97">
        <v>411304</v>
      </c>
      <c r="T220" s="98"/>
      <c r="U220" s="98"/>
      <c r="V220" s="98"/>
      <c r="W220" s="98"/>
      <c r="X220" s="98"/>
      <c r="Y220" s="98"/>
      <c r="Z220" s="98"/>
      <c r="AA220" s="98"/>
      <c r="AB220" s="99"/>
      <c r="AC220" s="99"/>
      <c r="AD220" s="99"/>
      <c r="AE220" s="99"/>
      <c r="AF220" s="99"/>
      <c r="AG220" s="99"/>
      <c r="AH220" s="99"/>
      <c r="AI220" s="99"/>
    </row>
    <row r="221" spans="1:35">
      <c r="A221" s="95">
        <v>36810</v>
      </c>
      <c r="B221" s="96" t="s">
        <v>600</v>
      </c>
      <c r="C221" s="96">
        <v>257834844</v>
      </c>
      <c r="D221" s="97">
        <v>198969592</v>
      </c>
      <c r="E221" s="97">
        <v>0</v>
      </c>
      <c r="F221" s="97">
        <v>0</v>
      </c>
      <c r="G221" s="97">
        <v>0</v>
      </c>
      <c r="H221" s="97">
        <v>4694820</v>
      </c>
      <c r="I221" s="97">
        <f t="shared" si="9"/>
        <v>4694820</v>
      </c>
      <c r="J221" s="97"/>
      <c r="K221" s="97">
        <v>14266486</v>
      </c>
      <c r="L221" s="97">
        <v>73946</v>
      </c>
      <c r="M221" s="97">
        <v>54795317</v>
      </c>
      <c r="N221" s="97">
        <v>0</v>
      </c>
      <c r="O221" s="97">
        <f t="shared" si="10"/>
        <v>69135749</v>
      </c>
      <c r="P221" s="97"/>
      <c r="Q221" s="97">
        <f t="shared" si="11"/>
        <v>9864593</v>
      </c>
      <c r="R221" s="97">
        <v>938963</v>
      </c>
      <c r="S221" s="97">
        <v>10803556</v>
      </c>
      <c r="T221" s="98"/>
      <c r="U221" s="98"/>
      <c r="V221" s="98"/>
      <c r="W221" s="98"/>
      <c r="X221" s="98"/>
      <c r="Y221" s="98"/>
      <c r="Z221" s="98"/>
      <c r="AA221" s="98"/>
      <c r="AB221" s="99"/>
      <c r="AC221" s="99"/>
      <c r="AD221" s="99"/>
      <c r="AE221" s="99"/>
      <c r="AF221" s="99"/>
      <c r="AG221" s="99"/>
      <c r="AH221" s="99"/>
      <c r="AI221" s="99"/>
    </row>
    <row r="222" spans="1:35">
      <c r="A222" s="95">
        <v>36900</v>
      </c>
      <c r="B222" s="96" t="s">
        <v>601</v>
      </c>
      <c r="C222" s="96">
        <v>24615575</v>
      </c>
      <c r="D222" s="97">
        <v>19425969</v>
      </c>
      <c r="E222" s="97">
        <v>0</v>
      </c>
      <c r="F222" s="97">
        <v>0</v>
      </c>
      <c r="G222" s="97">
        <v>0</v>
      </c>
      <c r="H222" s="97">
        <v>946180</v>
      </c>
      <c r="I222" s="97">
        <f t="shared" si="9"/>
        <v>946180</v>
      </c>
      <c r="J222" s="97"/>
      <c r="K222" s="97">
        <v>1392878</v>
      </c>
      <c r="L222" s="97">
        <v>7220</v>
      </c>
      <c r="M222" s="97">
        <v>5349823</v>
      </c>
      <c r="N222" s="97">
        <v>0</v>
      </c>
      <c r="O222" s="97">
        <f t="shared" si="10"/>
        <v>6749921</v>
      </c>
      <c r="P222" s="97"/>
      <c r="Q222" s="97">
        <f t="shared" si="11"/>
        <v>963108</v>
      </c>
      <c r="R222" s="97">
        <v>189240</v>
      </c>
      <c r="S222" s="97">
        <v>1152348</v>
      </c>
      <c r="T222" s="98"/>
      <c r="U222" s="98"/>
      <c r="V222" s="98"/>
      <c r="W222" s="98"/>
      <c r="X222" s="98"/>
      <c r="Y222" s="98"/>
      <c r="Z222" s="98"/>
      <c r="AA222" s="98"/>
      <c r="AB222" s="99"/>
      <c r="AC222" s="99"/>
      <c r="AD222" s="99"/>
      <c r="AE222" s="99"/>
      <c r="AF222" s="99"/>
      <c r="AG222" s="99"/>
      <c r="AH222" s="99"/>
      <c r="AI222" s="99"/>
    </row>
    <row r="223" spans="1:35">
      <c r="A223" s="95">
        <v>36901</v>
      </c>
      <c r="B223" s="96" t="s">
        <v>602</v>
      </c>
      <c r="C223" s="96">
        <v>8055548</v>
      </c>
      <c r="D223" s="97">
        <v>6611339</v>
      </c>
      <c r="E223" s="97">
        <v>0</v>
      </c>
      <c r="F223" s="97">
        <v>0</v>
      </c>
      <c r="G223" s="97">
        <v>0</v>
      </c>
      <c r="H223" s="97">
        <v>591395</v>
      </c>
      <c r="I223" s="97">
        <f t="shared" si="9"/>
        <v>591395</v>
      </c>
      <c r="J223" s="97"/>
      <c r="K223" s="97">
        <v>474045</v>
      </c>
      <c r="L223" s="97">
        <v>2457</v>
      </c>
      <c r="M223" s="97">
        <v>1820732</v>
      </c>
      <c r="N223" s="97">
        <v>0</v>
      </c>
      <c r="O223" s="97">
        <f t="shared" si="10"/>
        <v>2297234</v>
      </c>
      <c r="P223" s="97"/>
      <c r="Q223" s="97">
        <f t="shared" si="11"/>
        <v>327780</v>
      </c>
      <c r="R223" s="97">
        <v>118281</v>
      </c>
      <c r="S223" s="97">
        <v>446061</v>
      </c>
      <c r="T223" s="98"/>
      <c r="U223" s="98"/>
      <c r="V223" s="98"/>
      <c r="W223" s="98"/>
      <c r="X223" s="98"/>
      <c r="Y223" s="98"/>
      <c r="Z223" s="98"/>
      <c r="AA223" s="98"/>
      <c r="AB223" s="99"/>
      <c r="AC223" s="99"/>
      <c r="AD223" s="99"/>
      <c r="AE223" s="99"/>
      <c r="AF223" s="99"/>
      <c r="AG223" s="99"/>
      <c r="AH223" s="99"/>
      <c r="AI223" s="99"/>
    </row>
    <row r="224" spans="1:35">
      <c r="A224" s="95">
        <v>36905</v>
      </c>
      <c r="B224" s="96" t="s">
        <v>603</v>
      </c>
      <c r="C224" s="96">
        <v>7373545</v>
      </c>
      <c r="D224" s="97">
        <v>6003119</v>
      </c>
      <c r="E224" s="97">
        <v>0</v>
      </c>
      <c r="F224" s="97">
        <v>0</v>
      </c>
      <c r="G224" s="97">
        <v>0</v>
      </c>
      <c r="H224" s="97">
        <v>521260</v>
      </c>
      <c r="I224" s="97">
        <f t="shared" si="9"/>
        <v>521260</v>
      </c>
      <c r="J224" s="97"/>
      <c r="K224" s="97">
        <v>430435</v>
      </c>
      <c r="L224" s="97">
        <v>2231</v>
      </c>
      <c r="M224" s="97">
        <v>1653232</v>
      </c>
      <c r="N224" s="97">
        <v>0</v>
      </c>
      <c r="O224" s="97">
        <f t="shared" si="10"/>
        <v>2085898</v>
      </c>
      <c r="P224" s="97"/>
      <c r="Q224" s="97">
        <f t="shared" si="11"/>
        <v>297625</v>
      </c>
      <c r="R224" s="97">
        <v>104253</v>
      </c>
      <c r="S224" s="97">
        <v>401878</v>
      </c>
      <c r="T224" s="98"/>
      <c r="U224" s="98"/>
      <c r="V224" s="98"/>
      <c r="W224" s="98"/>
      <c r="X224" s="98"/>
      <c r="Y224" s="98"/>
      <c r="Z224" s="98"/>
      <c r="AA224" s="98"/>
      <c r="AB224" s="99"/>
      <c r="AC224" s="99"/>
      <c r="AD224" s="99"/>
      <c r="AE224" s="99"/>
      <c r="AF224" s="99"/>
      <c r="AG224" s="99"/>
      <c r="AH224" s="99"/>
      <c r="AI224" s="99"/>
    </row>
    <row r="225" spans="1:35">
      <c r="A225" s="95">
        <v>37000</v>
      </c>
      <c r="B225" s="96" t="s">
        <v>604</v>
      </c>
      <c r="C225" s="96">
        <v>85007848</v>
      </c>
      <c r="D225" s="97">
        <v>64560874</v>
      </c>
      <c r="E225" s="97">
        <v>0</v>
      </c>
      <c r="F225" s="97">
        <v>0</v>
      </c>
      <c r="G225" s="97">
        <v>0</v>
      </c>
      <c r="H225" s="97">
        <v>470675</v>
      </c>
      <c r="I225" s="97">
        <f t="shared" si="9"/>
        <v>470675</v>
      </c>
      <c r="J225" s="97"/>
      <c r="K225" s="97">
        <v>4629133</v>
      </c>
      <c r="L225" s="97">
        <v>23994</v>
      </c>
      <c r="M225" s="97">
        <v>17779770</v>
      </c>
      <c r="N225" s="97">
        <v>0</v>
      </c>
      <c r="O225" s="97">
        <f t="shared" si="10"/>
        <v>22432897</v>
      </c>
      <c r="P225" s="97"/>
      <c r="Q225" s="97">
        <f t="shared" si="11"/>
        <v>3200824</v>
      </c>
      <c r="R225" s="97">
        <v>94132</v>
      </c>
      <c r="S225" s="97">
        <v>3294956</v>
      </c>
      <c r="T225" s="98"/>
      <c r="U225" s="98"/>
      <c r="V225" s="98"/>
      <c r="W225" s="98"/>
      <c r="X225" s="98"/>
      <c r="Y225" s="98"/>
      <c r="Z225" s="98"/>
      <c r="AA225" s="98"/>
      <c r="AB225" s="99"/>
      <c r="AC225" s="99"/>
      <c r="AD225" s="99"/>
      <c r="AE225" s="99"/>
      <c r="AF225" s="99"/>
      <c r="AG225" s="99"/>
      <c r="AH225" s="99"/>
      <c r="AI225" s="99"/>
    </row>
    <row r="226" spans="1:35">
      <c r="A226" s="95">
        <v>37001</v>
      </c>
      <c r="B226" s="96" t="s">
        <v>327</v>
      </c>
      <c r="C226" s="96">
        <v>1373143</v>
      </c>
      <c r="D226" s="97">
        <v>2539686</v>
      </c>
      <c r="E226" s="97">
        <v>0</v>
      </c>
      <c r="F226" s="97">
        <v>0</v>
      </c>
      <c r="G226" s="97">
        <v>0</v>
      </c>
      <c r="H226" s="97">
        <v>1652570</v>
      </c>
      <c r="I226" s="97">
        <f t="shared" si="9"/>
        <v>1652570</v>
      </c>
      <c r="J226" s="97"/>
      <c r="K226" s="97">
        <v>182100</v>
      </c>
      <c r="L226" s="97">
        <v>944</v>
      </c>
      <c r="M226" s="97">
        <v>699418</v>
      </c>
      <c r="N226" s="97">
        <v>0</v>
      </c>
      <c r="O226" s="97">
        <f t="shared" si="10"/>
        <v>882462</v>
      </c>
      <c r="P226" s="97"/>
      <c r="Q226" s="97">
        <f t="shared" si="11"/>
        <v>125914</v>
      </c>
      <c r="R226" s="97">
        <v>330514</v>
      </c>
      <c r="S226" s="97">
        <v>456428</v>
      </c>
      <c r="T226" s="98"/>
      <c r="U226" s="98"/>
      <c r="V226" s="98"/>
      <c r="W226" s="98"/>
      <c r="X226" s="98"/>
      <c r="Y226" s="98"/>
      <c r="Z226" s="98"/>
      <c r="AA226" s="98"/>
      <c r="AB226" s="99"/>
      <c r="AC226" s="99"/>
      <c r="AD226" s="99"/>
      <c r="AE226" s="99"/>
      <c r="AF226" s="99"/>
      <c r="AG226" s="99"/>
      <c r="AH226" s="99"/>
      <c r="AI226" s="99"/>
    </row>
    <row r="227" spans="1:35">
      <c r="A227" s="95">
        <v>37005</v>
      </c>
      <c r="B227" s="96" t="s">
        <v>605</v>
      </c>
      <c r="C227" s="96">
        <v>19996483</v>
      </c>
      <c r="D227" s="97">
        <v>14559242</v>
      </c>
      <c r="E227" s="97">
        <v>0</v>
      </c>
      <c r="F227" s="97">
        <v>0</v>
      </c>
      <c r="G227" s="97">
        <v>0</v>
      </c>
      <c r="H227" s="97">
        <v>0</v>
      </c>
      <c r="I227" s="97">
        <f t="shared" si="9"/>
        <v>0</v>
      </c>
      <c r="J227" s="97"/>
      <c r="K227" s="97">
        <v>1043924</v>
      </c>
      <c r="L227" s="97">
        <v>5411</v>
      </c>
      <c r="M227" s="97">
        <v>4009549</v>
      </c>
      <c r="N227" s="97">
        <v>507490</v>
      </c>
      <c r="O227" s="97">
        <f t="shared" si="10"/>
        <v>5566374</v>
      </c>
      <c r="P227" s="97"/>
      <c r="Q227" s="97">
        <f t="shared" si="11"/>
        <v>721824</v>
      </c>
      <c r="R227" s="97">
        <v>-101495</v>
      </c>
      <c r="S227" s="97">
        <v>620329</v>
      </c>
      <c r="T227" s="98"/>
      <c r="U227" s="98"/>
      <c r="V227" s="98"/>
      <c r="W227" s="98"/>
      <c r="X227" s="98"/>
      <c r="Y227" s="98"/>
      <c r="Z227" s="98"/>
      <c r="AA227" s="98"/>
      <c r="AB227" s="99"/>
      <c r="AC227" s="99"/>
      <c r="AD227" s="99"/>
      <c r="AE227" s="99"/>
      <c r="AF227" s="99"/>
      <c r="AG227" s="99"/>
      <c r="AH227" s="99"/>
      <c r="AI227" s="99"/>
    </row>
    <row r="228" spans="1:35">
      <c r="A228" s="95">
        <v>37100</v>
      </c>
      <c r="B228" s="96" t="s">
        <v>606</v>
      </c>
      <c r="C228" s="96">
        <v>119834946</v>
      </c>
      <c r="D228" s="97">
        <v>96270012</v>
      </c>
      <c r="E228" s="97">
        <v>0</v>
      </c>
      <c r="F228" s="97">
        <v>0</v>
      </c>
      <c r="G228" s="97">
        <v>0</v>
      </c>
      <c r="H228" s="97">
        <v>6391620</v>
      </c>
      <c r="I228" s="97">
        <f t="shared" si="9"/>
        <v>6391620</v>
      </c>
      <c r="J228" s="97"/>
      <c r="K228" s="97">
        <v>6902737</v>
      </c>
      <c r="L228" s="97">
        <v>35778</v>
      </c>
      <c r="M228" s="97">
        <v>26512322</v>
      </c>
      <c r="N228" s="97">
        <v>0</v>
      </c>
      <c r="O228" s="97">
        <f t="shared" si="10"/>
        <v>33450837</v>
      </c>
      <c r="P228" s="97"/>
      <c r="Q228" s="97">
        <f t="shared" si="11"/>
        <v>4772913</v>
      </c>
      <c r="R228" s="97">
        <v>1278327</v>
      </c>
      <c r="S228" s="97">
        <v>6051240</v>
      </c>
      <c r="T228" s="98"/>
      <c r="U228" s="98"/>
      <c r="V228" s="98"/>
      <c r="W228" s="98"/>
      <c r="X228" s="98"/>
      <c r="Y228" s="98"/>
      <c r="Z228" s="98"/>
      <c r="AA228" s="98"/>
      <c r="AB228" s="99"/>
      <c r="AC228" s="99"/>
      <c r="AD228" s="99"/>
      <c r="AE228" s="99"/>
      <c r="AF228" s="99"/>
      <c r="AG228" s="99"/>
      <c r="AH228" s="99"/>
      <c r="AI228" s="99"/>
    </row>
    <row r="229" spans="1:35">
      <c r="A229" s="95">
        <v>37200</v>
      </c>
      <c r="B229" s="96" t="s">
        <v>607</v>
      </c>
      <c r="C229" s="96">
        <v>27099122</v>
      </c>
      <c r="D229" s="97">
        <v>21608379</v>
      </c>
      <c r="E229" s="97">
        <v>0</v>
      </c>
      <c r="F229" s="97">
        <v>0</v>
      </c>
      <c r="G229" s="97">
        <v>0</v>
      </c>
      <c r="H229" s="97">
        <v>1281085</v>
      </c>
      <c r="I229" s="97">
        <f t="shared" si="9"/>
        <v>1281085</v>
      </c>
      <c r="J229" s="97"/>
      <c r="K229" s="97">
        <v>1549360</v>
      </c>
      <c r="L229" s="97">
        <v>8031</v>
      </c>
      <c r="M229" s="97">
        <v>5950849</v>
      </c>
      <c r="N229" s="97">
        <v>0</v>
      </c>
      <c r="O229" s="97">
        <f t="shared" si="10"/>
        <v>7508240</v>
      </c>
      <c r="P229" s="97"/>
      <c r="Q229" s="97">
        <f t="shared" si="11"/>
        <v>1071309</v>
      </c>
      <c r="R229" s="97">
        <v>256215</v>
      </c>
      <c r="S229" s="97">
        <v>1327524</v>
      </c>
      <c r="T229" s="98"/>
      <c r="U229" s="98"/>
      <c r="V229" s="98"/>
      <c r="W229" s="98"/>
      <c r="X229" s="98"/>
      <c r="Y229" s="98"/>
      <c r="Z229" s="98"/>
      <c r="AA229" s="98"/>
      <c r="AB229" s="99"/>
      <c r="AC229" s="99"/>
      <c r="AD229" s="99"/>
      <c r="AE229" s="99"/>
      <c r="AF229" s="99"/>
      <c r="AG229" s="99"/>
      <c r="AH229" s="99"/>
      <c r="AI229" s="99"/>
    </row>
    <row r="230" spans="1:35">
      <c r="A230" s="95">
        <v>37300</v>
      </c>
      <c r="B230" s="96" t="s">
        <v>608</v>
      </c>
      <c r="C230" s="96">
        <v>71246294</v>
      </c>
      <c r="D230" s="97">
        <v>57083907</v>
      </c>
      <c r="E230" s="97">
        <v>0</v>
      </c>
      <c r="F230" s="97">
        <v>0</v>
      </c>
      <c r="G230" s="97">
        <v>0</v>
      </c>
      <c r="H230" s="97">
        <v>3628540</v>
      </c>
      <c r="I230" s="97">
        <f t="shared" si="9"/>
        <v>3628540</v>
      </c>
      <c r="J230" s="97"/>
      <c r="K230" s="97">
        <v>4093021</v>
      </c>
      <c r="L230" s="97">
        <v>21215</v>
      </c>
      <c r="M230" s="97">
        <v>15720647</v>
      </c>
      <c r="N230" s="97">
        <v>0</v>
      </c>
      <c r="O230" s="97">
        <f t="shared" si="10"/>
        <v>19834883</v>
      </c>
      <c r="P230" s="97"/>
      <c r="Q230" s="97">
        <f t="shared" si="11"/>
        <v>2830128</v>
      </c>
      <c r="R230" s="97">
        <v>725711</v>
      </c>
      <c r="S230" s="97">
        <v>3555839</v>
      </c>
      <c r="T230" s="98"/>
      <c r="U230" s="98"/>
      <c r="V230" s="98"/>
      <c r="W230" s="98"/>
      <c r="X230" s="98"/>
      <c r="Y230" s="98"/>
      <c r="Z230" s="98"/>
      <c r="AA230" s="98"/>
      <c r="AB230" s="99"/>
      <c r="AC230" s="99"/>
      <c r="AD230" s="99"/>
      <c r="AE230" s="99"/>
      <c r="AF230" s="99"/>
      <c r="AG230" s="99"/>
      <c r="AH230" s="99"/>
      <c r="AI230" s="99"/>
    </row>
    <row r="231" spans="1:35">
      <c r="A231" s="95">
        <v>37301</v>
      </c>
      <c r="B231" s="96" t="s">
        <v>609</v>
      </c>
      <c r="C231" s="96">
        <v>7800914</v>
      </c>
      <c r="D231" s="97">
        <v>6502496</v>
      </c>
      <c r="E231" s="97">
        <v>0</v>
      </c>
      <c r="F231" s="97">
        <v>0</v>
      </c>
      <c r="G231" s="97">
        <v>0</v>
      </c>
      <c r="H231" s="97">
        <v>669845</v>
      </c>
      <c r="I231" s="97">
        <f t="shared" si="9"/>
        <v>669845</v>
      </c>
      <c r="J231" s="97"/>
      <c r="K231" s="97">
        <v>466241</v>
      </c>
      <c r="L231" s="97">
        <v>2417</v>
      </c>
      <c r="M231" s="97">
        <v>1790758</v>
      </c>
      <c r="N231" s="97">
        <v>0</v>
      </c>
      <c r="O231" s="97">
        <f t="shared" si="10"/>
        <v>2259416</v>
      </c>
      <c r="P231" s="97"/>
      <c r="Q231" s="97">
        <f t="shared" si="11"/>
        <v>322383</v>
      </c>
      <c r="R231" s="97">
        <v>133969</v>
      </c>
      <c r="S231" s="97">
        <v>456352</v>
      </c>
      <c r="T231" s="98"/>
      <c r="U231" s="98"/>
      <c r="V231" s="98"/>
      <c r="W231" s="98"/>
      <c r="X231" s="98"/>
      <c r="Y231" s="98"/>
      <c r="Z231" s="98"/>
      <c r="AA231" s="98"/>
      <c r="AB231" s="99"/>
      <c r="AC231" s="99"/>
      <c r="AD231" s="99"/>
      <c r="AE231" s="99"/>
      <c r="AF231" s="99"/>
      <c r="AG231" s="99"/>
      <c r="AH231" s="99"/>
      <c r="AI231" s="99"/>
    </row>
    <row r="232" spans="1:35">
      <c r="A232" s="95">
        <v>37305</v>
      </c>
      <c r="B232" s="96" t="s">
        <v>610</v>
      </c>
      <c r="C232" s="96">
        <v>20900597</v>
      </c>
      <c r="D232" s="97">
        <v>13636624</v>
      </c>
      <c r="E232" s="97">
        <v>0</v>
      </c>
      <c r="F232" s="97">
        <v>0</v>
      </c>
      <c r="G232" s="97">
        <v>0</v>
      </c>
      <c r="H232" s="97">
        <v>0</v>
      </c>
      <c r="I232" s="97">
        <f t="shared" si="9"/>
        <v>0</v>
      </c>
      <c r="J232" s="97"/>
      <c r="K232" s="97">
        <v>977771</v>
      </c>
      <c r="L232" s="97">
        <v>5068</v>
      </c>
      <c r="M232" s="97">
        <v>3755464</v>
      </c>
      <c r="N232" s="97">
        <v>2233030</v>
      </c>
      <c r="O232" s="97">
        <f t="shared" si="10"/>
        <v>6971333</v>
      </c>
      <c r="P232" s="97"/>
      <c r="Q232" s="97">
        <f t="shared" si="11"/>
        <v>676082</v>
      </c>
      <c r="R232" s="97">
        <v>-446605</v>
      </c>
      <c r="S232" s="97">
        <v>229477</v>
      </c>
      <c r="T232" s="98"/>
      <c r="U232" s="98"/>
      <c r="V232" s="98"/>
      <c r="W232" s="98"/>
      <c r="X232" s="98"/>
      <c r="Y232" s="98"/>
      <c r="Z232" s="98"/>
      <c r="AA232" s="98"/>
      <c r="AB232" s="99"/>
      <c r="AC232" s="99"/>
      <c r="AD232" s="99"/>
      <c r="AE232" s="99"/>
      <c r="AF232" s="99"/>
      <c r="AG232" s="99"/>
      <c r="AH232" s="99"/>
      <c r="AI232" s="99"/>
    </row>
    <row r="233" spans="1:35">
      <c r="A233" s="95">
        <v>37400</v>
      </c>
      <c r="B233" s="96" t="s">
        <v>611</v>
      </c>
      <c r="C233" s="96">
        <v>351275528</v>
      </c>
      <c r="D233" s="97">
        <v>271053859</v>
      </c>
      <c r="E233" s="97">
        <v>0</v>
      </c>
      <c r="F233" s="97">
        <v>0</v>
      </c>
      <c r="G233" s="97">
        <v>0</v>
      </c>
      <c r="H233" s="97">
        <v>6225575</v>
      </c>
      <c r="I233" s="97">
        <f t="shared" si="9"/>
        <v>6225575</v>
      </c>
      <c r="J233" s="97"/>
      <c r="K233" s="97">
        <v>19435060</v>
      </c>
      <c r="L233" s="97">
        <v>100735</v>
      </c>
      <c r="M233" s="97">
        <v>74646995</v>
      </c>
      <c r="N233" s="97">
        <v>0</v>
      </c>
      <c r="O233" s="97">
        <f t="shared" si="10"/>
        <v>94182790</v>
      </c>
      <c r="P233" s="97"/>
      <c r="Q233" s="97">
        <f t="shared" si="11"/>
        <v>13438415</v>
      </c>
      <c r="R233" s="97">
        <v>1245115</v>
      </c>
      <c r="S233" s="97">
        <v>14683530</v>
      </c>
      <c r="T233" s="98"/>
      <c r="U233" s="98"/>
      <c r="V233" s="98"/>
      <c r="W233" s="98"/>
      <c r="X233" s="98"/>
      <c r="Y233" s="98"/>
      <c r="Z233" s="98"/>
      <c r="AA233" s="98"/>
      <c r="AB233" s="99"/>
      <c r="AC233" s="99"/>
      <c r="AD233" s="99"/>
      <c r="AE233" s="99"/>
      <c r="AF233" s="99"/>
      <c r="AG233" s="99"/>
      <c r="AH233" s="99"/>
      <c r="AI233" s="99"/>
    </row>
    <row r="234" spans="1:35">
      <c r="A234" s="95">
        <v>37405</v>
      </c>
      <c r="B234" s="96" t="s">
        <v>612</v>
      </c>
      <c r="C234" s="96">
        <v>78001917</v>
      </c>
      <c r="D234" s="97">
        <v>56845073</v>
      </c>
      <c r="E234" s="97">
        <v>0</v>
      </c>
      <c r="F234" s="97">
        <v>0</v>
      </c>
      <c r="G234" s="97">
        <v>0</v>
      </c>
      <c r="H234" s="97">
        <v>0</v>
      </c>
      <c r="I234" s="97">
        <f t="shared" si="9"/>
        <v>0</v>
      </c>
      <c r="J234" s="97"/>
      <c r="K234" s="97">
        <v>4075896</v>
      </c>
      <c r="L234" s="97">
        <v>21126</v>
      </c>
      <c r="M234" s="97">
        <v>15654874</v>
      </c>
      <c r="N234" s="97">
        <v>2111085</v>
      </c>
      <c r="O234" s="97">
        <f t="shared" si="10"/>
        <v>21862981</v>
      </c>
      <c r="P234" s="97"/>
      <c r="Q234" s="97">
        <f t="shared" si="11"/>
        <v>2818287</v>
      </c>
      <c r="R234" s="97">
        <v>-422213</v>
      </c>
      <c r="S234" s="97">
        <v>2396074</v>
      </c>
      <c r="T234" s="98"/>
      <c r="U234" s="98"/>
      <c r="V234" s="98"/>
      <c r="W234" s="98"/>
      <c r="X234" s="98"/>
      <c r="Y234" s="98"/>
      <c r="Z234" s="98"/>
      <c r="AA234" s="98"/>
      <c r="AB234" s="99"/>
      <c r="AC234" s="99"/>
      <c r="AD234" s="99"/>
      <c r="AE234" s="99"/>
      <c r="AF234" s="99"/>
      <c r="AG234" s="99"/>
      <c r="AH234" s="99"/>
      <c r="AI234" s="99"/>
    </row>
    <row r="235" spans="1:35">
      <c r="A235" s="95">
        <v>37500</v>
      </c>
      <c r="B235" s="96" t="s">
        <v>613</v>
      </c>
      <c r="C235" s="96">
        <v>39667783</v>
      </c>
      <c r="D235" s="97">
        <v>30162646</v>
      </c>
      <c r="E235" s="97">
        <v>0</v>
      </c>
      <c r="F235" s="97">
        <v>0</v>
      </c>
      <c r="G235" s="97">
        <v>0</v>
      </c>
      <c r="H235" s="97">
        <v>283330</v>
      </c>
      <c r="I235" s="97">
        <f t="shared" si="9"/>
        <v>283330</v>
      </c>
      <c r="J235" s="97"/>
      <c r="K235" s="97">
        <v>2162717</v>
      </c>
      <c r="L235" s="97">
        <v>11210</v>
      </c>
      <c r="M235" s="97">
        <v>8306655</v>
      </c>
      <c r="N235" s="97">
        <v>0</v>
      </c>
      <c r="O235" s="97">
        <f t="shared" si="10"/>
        <v>10480582</v>
      </c>
      <c r="P235" s="97"/>
      <c r="Q235" s="97">
        <f t="shared" si="11"/>
        <v>1495416</v>
      </c>
      <c r="R235" s="97">
        <v>56667</v>
      </c>
      <c r="S235" s="97">
        <v>1552083</v>
      </c>
      <c r="T235" s="98"/>
      <c r="U235" s="98"/>
      <c r="V235" s="98"/>
      <c r="W235" s="98"/>
      <c r="X235" s="98"/>
      <c r="Y235" s="98"/>
      <c r="Z235" s="98"/>
      <c r="AA235" s="98"/>
      <c r="AB235" s="99"/>
      <c r="AC235" s="99"/>
      <c r="AD235" s="99"/>
      <c r="AE235" s="99"/>
      <c r="AF235" s="99"/>
      <c r="AG235" s="99"/>
      <c r="AH235" s="99"/>
      <c r="AI235" s="99"/>
    </row>
    <row r="236" spans="1:35">
      <c r="A236" s="95">
        <v>37600</v>
      </c>
      <c r="B236" s="96" t="s">
        <v>614</v>
      </c>
      <c r="C236" s="96">
        <v>242490987</v>
      </c>
      <c r="D236" s="97">
        <v>189232270</v>
      </c>
      <c r="E236" s="97">
        <v>0</v>
      </c>
      <c r="F236" s="97">
        <v>0</v>
      </c>
      <c r="G236" s="97">
        <v>0</v>
      </c>
      <c r="H236" s="97">
        <v>6767865</v>
      </c>
      <c r="I236" s="97">
        <f t="shared" si="9"/>
        <v>6767865</v>
      </c>
      <c r="J236" s="97"/>
      <c r="K236" s="97">
        <v>13568302</v>
      </c>
      <c r="L236" s="97">
        <v>70327</v>
      </c>
      <c r="M236" s="97">
        <v>52113703</v>
      </c>
      <c r="N236" s="97">
        <v>0</v>
      </c>
      <c r="O236" s="97">
        <f t="shared" si="10"/>
        <v>65752332</v>
      </c>
      <c r="P236" s="97"/>
      <c r="Q236" s="97">
        <f t="shared" si="11"/>
        <v>9381832</v>
      </c>
      <c r="R236" s="97">
        <v>1353573</v>
      </c>
      <c r="S236" s="97">
        <v>10735405</v>
      </c>
      <c r="T236" s="98"/>
      <c r="U236" s="98"/>
      <c r="V236" s="98"/>
      <c r="W236" s="98"/>
      <c r="X236" s="98"/>
      <c r="Y236" s="98"/>
      <c r="Z236" s="98"/>
      <c r="AA236" s="98"/>
      <c r="AB236" s="99"/>
      <c r="AC236" s="99"/>
      <c r="AD236" s="99"/>
      <c r="AE236" s="99"/>
      <c r="AF236" s="99"/>
      <c r="AG236" s="99"/>
      <c r="AH236" s="99"/>
      <c r="AI236" s="99"/>
    </row>
    <row r="237" spans="1:35">
      <c r="A237" s="95">
        <v>37601</v>
      </c>
      <c r="B237" s="96" t="s">
        <v>615</v>
      </c>
      <c r="C237" s="96">
        <v>7685606</v>
      </c>
      <c r="D237" s="97">
        <v>7704859</v>
      </c>
      <c r="E237" s="97">
        <v>0</v>
      </c>
      <c r="F237" s="97">
        <v>0</v>
      </c>
      <c r="G237" s="97">
        <v>0</v>
      </c>
      <c r="H237" s="97">
        <v>2074655</v>
      </c>
      <c r="I237" s="97">
        <f t="shared" si="9"/>
        <v>2074655</v>
      </c>
      <c r="J237" s="97"/>
      <c r="K237" s="97">
        <v>552453</v>
      </c>
      <c r="L237" s="97">
        <v>2863</v>
      </c>
      <c r="M237" s="97">
        <v>2121883</v>
      </c>
      <c r="N237" s="97">
        <v>0</v>
      </c>
      <c r="O237" s="97">
        <f t="shared" si="10"/>
        <v>2677199</v>
      </c>
      <c r="P237" s="97"/>
      <c r="Q237" s="97">
        <f t="shared" si="11"/>
        <v>381995</v>
      </c>
      <c r="R237" s="97">
        <v>414933</v>
      </c>
      <c r="S237" s="97">
        <v>796928</v>
      </c>
      <c r="T237" s="98"/>
      <c r="U237" s="98"/>
      <c r="V237" s="98"/>
      <c r="W237" s="98"/>
      <c r="X237" s="98"/>
      <c r="Y237" s="98"/>
      <c r="Z237" s="98"/>
      <c r="AA237" s="98"/>
      <c r="AB237" s="99"/>
      <c r="AC237" s="99"/>
      <c r="AD237" s="99"/>
      <c r="AE237" s="99"/>
      <c r="AF237" s="99"/>
      <c r="AG237" s="99"/>
      <c r="AH237" s="99"/>
      <c r="AI237" s="99"/>
    </row>
    <row r="238" spans="1:35">
      <c r="A238" s="95">
        <v>37605</v>
      </c>
      <c r="B238" s="96" t="s">
        <v>616</v>
      </c>
      <c r="C238" s="96">
        <v>29211905</v>
      </c>
      <c r="D238" s="97">
        <v>21546291</v>
      </c>
      <c r="E238" s="97">
        <v>0</v>
      </c>
      <c r="F238" s="97">
        <v>0</v>
      </c>
      <c r="G238" s="97">
        <v>0</v>
      </c>
      <c r="H238" s="97">
        <v>0</v>
      </c>
      <c r="I238" s="97">
        <f t="shared" si="9"/>
        <v>0</v>
      </c>
      <c r="J238" s="97"/>
      <c r="K238" s="97">
        <v>1544909</v>
      </c>
      <c r="L238" s="97">
        <v>8008</v>
      </c>
      <c r="M238" s="97">
        <v>5933750</v>
      </c>
      <c r="N238" s="97">
        <v>515365</v>
      </c>
      <c r="O238" s="97">
        <f t="shared" si="10"/>
        <v>8002032</v>
      </c>
      <c r="P238" s="97"/>
      <c r="Q238" s="97">
        <f t="shared" si="11"/>
        <v>1068231</v>
      </c>
      <c r="R238" s="97">
        <v>-103075</v>
      </c>
      <c r="S238" s="97">
        <v>965156</v>
      </c>
      <c r="T238" s="98"/>
      <c r="U238" s="98"/>
      <c r="V238" s="98"/>
      <c r="W238" s="98"/>
      <c r="X238" s="98"/>
      <c r="Y238" s="98"/>
      <c r="Z238" s="98"/>
      <c r="AA238" s="98"/>
      <c r="AB238" s="99"/>
      <c r="AC238" s="99"/>
      <c r="AD238" s="99"/>
      <c r="AE238" s="99"/>
      <c r="AF238" s="99"/>
      <c r="AG238" s="99"/>
      <c r="AH238" s="99"/>
      <c r="AI238" s="99"/>
    </row>
    <row r="239" spans="1:35">
      <c r="A239" s="95">
        <v>37610</v>
      </c>
      <c r="B239" s="96" t="s">
        <v>617</v>
      </c>
      <c r="C239" s="96">
        <v>74274206</v>
      </c>
      <c r="D239" s="97">
        <v>59406863</v>
      </c>
      <c r="E239" s="97">
        <v>0</v>
      </c>
      <c r="F239" s="97">
        <v>0</v>
      </c>
      <c r="G239" s="97">
        <v>0</v>
      </c>
      <c r="H239" s="97">
        <v>3585010</v>
      </c>
      <c r="I239" s="97">
        <f t="shared" si="9"/>
        <v>3585010</v>
      </c>
      <c r="J239" s="97"/>
      <c r="K239" s="97">
        <v>4259581</v>
      </c>
      <c r="L239" s="97">
        <v>22078</v>
      </c>
      <c r="M239" s="97">
        <v>16360379</v>
      </c>
      <c r="N239" s="97">
        <v>0</v>
      </c>
      <c r="O239" s="97">
        <f t="shared" si="10"/>
        <v>20642038</v>
      </c>
      <c r="P239" s="97"/>
      <c r="Q239" s="97">
        <f t="shared" si="11"/>
        <v>2945297</v>
      </c>
      <c r="R239" s="97">
        <v>717001</v>
      </c>
      <c r="S239" s="97">
        <v>3662298</v>
      </c>
      <c r="T239" s="98"/>
      <c r="U239" s="98"/>
      <c r="V239" s="98"/>
      <c r="W239" s="98"/>
      <c r="X239" s="98"/>
      <c r="Y239" s="98"/>
      <c r="Z239" s="98"/>
      <c r="AA239" s="98"/>
      <c r="AB239" s="99"/>
      <c r="AC239" s="99"/>
      <c r="AD239" s="99"/>
      <c r="AE239" s="99"/>
      <c r="AF239" s="99"/>
      <c r="AG239" s="99"/>
      <c r="AH239" s="99"/>
      <c r="AI239" s="99"/>
    </row>
    <row r="240" spans="1:35">
      <c r="A240" s="95">
        <v>37700</v>
      </c>
      <c r="B240" s="96" t="s">
        <v>618</v>
      </c>
      <c r="C240" s="96">
        <v>103609585</v>
      </c>
      <c r="D240" s="97">
        <v>79378771</v>
      </c>
      <c r="E240" s="97">
        <v>0</v>
      </c>
      <c r="F240" s="97">
        <v>0</v>
      </c>
      <c r="G240" s="97">
        <v>0</v>
      </c>
      <c r="H240" s="97">
        <v>1349065</v>
      </c>
      <c r="I240" s="97">
        <f t="shared" si="9"/>
        <v>1349065</v>
      </c>
      <c r="J240" s="97"/>
      <c r="K240" s="97">
        <v>5691604</v>
      </c>
      <c r="L240" s="97">
        <v>29501</v>
      </c>
      <c r="M240" s="97">
        <v>21860551</v>
      </c>
      <c r="N240" s="97">
        <v>0</v>
      </c>
      <c r="O240" s="97">
        <f t="shared" si="10"/>
        <v>27581656</v>
      </c>
      <c r="P240" s="97"/>
      <c r="Q240" s="97">
        <f t="shared" si="11"/>
        <v>3935472</v>
      </c>
      <c r="R240" s="97">
        <v>269808</v>
      </c>
      <c r="S240" s="97">
        <v>4205280</v>
      </c>
      <c r="T240" s="98"/>
      <c r="U240" s="98"/>
      <c r="V240" s="98"/>
      <c r="W240" s="98"/>
      <c r="X240" s="98"/>
      <c r="Y240" s="98"/>
      <c r="Z240" s="98"/>
      <c r="AA240" s="98"/>
      <c r="AB240" s="99"/>
      <c r="AC240" s="99"/>
      <c r="AD240" s="99"/>
      <c r="AE240" s="99"/>
      <c r="AF240" s="99"/>
      <c r="AG240" s="99"/>
      <c r="AH240" s="99"/>
      <c r="AI240" s="99"/>
    </row>
    <row r="241" spans="1:35">
      <c r="A241" s="95">
        <v>37705</v>
      </c>
      <c r="B241" s="96" t="s">
        <v>619</v>
      </c>
      <c r="C241" s="96">
        <v>30074344</v>
      </c>
      <c r="D241" s="97">
        <v>21974619</v>
      </c>
      <c r="E241" s="97">
        <v>0</v>
      </c>
      <c r="F241" s="97">
        <v>0</v>
      </c>
      <c r="G241" s="97">
        <v>0</v>
      </c>
      <c r="H241" s="97">
        <v>0</v>
      </c>
      <c r="I241" s="97">
        <f t="shared" si="9"/>
        <v>0</v>
      </c>
      <c r="J241" s="97"/>
      <c r="K241" s="97">
        <v>1575621</v>
      </c>
      <c r="L241" s="97">
        <v>8167</v>
      </c>
      <c r="M241" s="97">
        <v>6051710</v>
      </c>
      <c r="N241" s="97">
        <v>727725</v>
      </c>
      <c r="O241" s="97">
        <f t="shared" si="10"/>
        <v>8363223</v>
      </c>
      <c r="P241" s="97"/>
      <c r="Q241" s="97">
        <f t="shared" si="11"/>
        <v>1089466</v>
      </c>
      <c r="R241" s="97">
        <v>-145546</v>
      </c>
      <c r="S241" s="97">
        <v>943920</v>
      </c>
      <c r="T241" s="98"/>
      <c r="U241" s="98"/>
      <c r="V241" s="98"/>
      <c r="W241" s="98"/>
      <c r="X241" s="98"/>
      <c r="Y241" s="98"/>
      <c r="Z241" s="98"/>
      <c r="AA241" s="98"/>
      <c r="AB241" s="99"/>
      <c r="AC241" s="99"/>
      <c r="AD241" s="99"/>
      <c r="AE241" s="99"/>
      <c r="AF241" s="99"/>
      <c r="AG241" s="99"/>
      <c r="AH241" s="99"/>
      <c r="AI241" s="99"/>
    </row>
    <row r="242" spans="1:35">
      <c r="A242" s="95">
        <v>37800</v>
      </c>
      <c r="B242" s="96" t="s">
        <v>620</v>
      </c>
      <c r="C242" s="96">
        <v>312058360</v>
      </c>
      <c r="D242" s="97">
        <v>243610920</v>
      </c>
      <c r="E242" s="97">
        <v>0</v>
      </c>
      <c r="F242" s="97">
        <v>0</v>
      </c>
      <c r="G242" s="97">
        <v>0</v>
      </c>
      <c r="H242" s="97">
        <v>9163720</v>
      </c>
      <c r="I242" s="97">
        <f t="shared" si="9"/>
        <v>9163720</v>
      </c>
      <c r="J242" s="97"/>
      <c r="K242" s="97">
        <v>17467351</v>
      </c>
      <c r="L242" s="97">
        <v>90536</v>
      </c>
      <c r="M242" s="97">
        <v>67089335</v>
      </c>
      <c r="N242" s="97">
        <v>0</v>
      </c>
      <c r="O242" s="97">
        <f t="shared" si="10"/>
        <v>84647222</v>
      </c>
      <c r="P242" s="97"/>
      <c r="Q242" s="97">
        <f t="shared" si="11"/>
        <v>12077838</v>
      </c>
      <c r="R242" s="97">
        <v>1832742</v>
      </c>
      <c r="S242" s="97">
        <v>13910580</v>
      </c>
      <c r="T242" s="98"/>
      <c r="U242" s="98"/>
      <c r="V242" s="98"/>
      <c r="W242" s="98"/>
      <c r="X242" s="98"/>
      <c r="Y242" s="98"/>
      <c r="Z242" s="98"/>
      <c r="AA242" s="98"/>
      <c r="AB242" s="99"/>
      <c r="AC242" s="99"/>
      <c r="AD242" s="99"/>
      <c r="AE242" s="99"/>
      <c r="AF242" s="99"/>
      <c r="AG242" s="99"/>
      <c r="AH242" s="99"/>
      <c r="AI242" s="99"/>
    </row>
    <row r="243" spans="1:35">
      <c r="A243" s="95">
        <v>37801</v>
      </c>
      <c r="B243" s="96" t="s">
        <v>621</v>
      </c>
      <c r="C243" s="96">
        <v>1956154</v>
      </c>
      <c r="D243" s="97">
        <v>1962153</v>
      </c>
      <c r="E243" s="97">
        <v>0</v>
      </c>
      <c r="F243" s="97">
        <v>0</v>
      </c>
      <c r="G243" s="97">
        <v>0</v>
      </c>
      <c r="H243" s="97">
        <v>527050</v>
      </c>
      <c r="I243" s="97">
        <f t="shared" si="9"/>
        <v>527050</v>
      </c>
      <c r="J243" s="97"/>
      <c r="K243" s="97">
        <v>140690</v>
      </c>
      <c r="L243" s="97">
        <v>729</v>
      </c>
      <c r="M243" s="97">
        <v>540368</v>
      </c>
      <c r="N243" s="97">
        <v>0</v>
      </c>
      <c r="O243" s="97">
        <f t="shared" si="10"/>
        <v>681787</v>
      </c>
      <c r="P243" s="97"/>
      <c r="Q243" s="97">
        <f t="shared" si="11"/>
        <v>97280</v>
      </c>
      <c r="R243" s="97">
        <v>105409</v>
      </c>
      <c r="S243" s="97">
        <v>202689</v>
      </c>
      <c r="T243" s="98"/>
      <c r="U243" s="98"/>
      <c r="V243" s="98"/>
      <c r="W243" s="98"/>
      <c r="X243" s="98"/>
      <c r="Y243" s="98"/>
      <c r="Z243" s="98"/>
      <c r="AA243" s="98"/>
      <c r="AB243" s="99"/>
      <c r="AC243" s="99"/>
      <c r="AD243" s="99"/>
      <c r="AE243" s="99"/>
      <c r="AF243" s="99"/>
      <c r="AG243" s="99"/>
      <c r="AH243" s="99"/>
      <c r="AI243" s="99"/>
    </row>
    <row r="244" spans="1:35">
      <c r="A244" s="95">
        <v>37805</v>
      </c>
      <c r="B244" s="96" t="s">
        <v>622</v>
      </c>
      <c r="C244" s="96">
        <v>25572087</v>
      </c>
      <c r="D244" s="97">
        <v>17457246</v>
      </c>
      <c r="E244" s="97">
        <v>0</v>
      </c>
      <c r="F244" s="97">
        <v>0</v>
      </c>
      <c r="G244" s="97">
        <v>0</v>
      </c>
      <c r="H244" s="97">
        <v>0</v>
      </c>
      <c r="I244" s="97">
        <f t="shared" si="9"/>
        <v>0</v>
      </c>
      <c r="J244" s="97"/>
      <c r="K244" s="97">
        <v>1251717</v>
      </c>
      <c r="L244" s="97">
        <v>6488</v>
      </c>
      <c r="M244" s="97">
        <v>4807646</v>
      </c>
      <c r="N244" s="97">
        <v>1960770</v>
      </c>
      <c r="O244" s="97">
        <f t="shared" si="10"/>
        <v>8026621</v>
      </c>
      <c r="P244" s="97"/>
      <c r="Q244" s="97">
        <f t="shared" si="11"/>
        <v>865502</v>
      </c>
      <c r="R244" s="97">
        <v>-392153</v>
      </c>
      <c r="S244" s="97">
        <v>473349</v>
      </c>
      <c r="T244" s="98"/>
      <c r="U244" s="98"/>
      <c r="V244" s="98"/>
      <c r="W244" s="98"/>
      <c r="X244" s="98"/>
      <c r="Y244" s="98"/>
      <c r="Z244" s="98"/>
      <c r="AA244" s="98"/>
      <c r="AB244" s="99"/>
      <c r="AC244" s="99"/>
      <c r="AD244" s="99"/>
      <c r="AE244" s="99"/>
      <c r="AF244" s="99"/>
      <c r="AG244" s="99"/>
      <c r="AH244" s="99"/>
      <c r="AI244" s="99"/>
    </row>
    <row r="245" spans="1:35">
      <c r="A245" s="95">
        <v>37900</v>
      </c>
      <c r="B245" s="96" t="s">
        <v>623</v>
      </c>
      <c r="C245" s="96">
        <v>169844587</v>
      </c>
      <c r="D245" s="97">
        <v>129941774</v>
      </c>
      <c r="E245" s="97">
        <v>0</v>
      </c>
      <c r="F245" s="97">
        <v>0</v>
      </c>
      <c r="G245" s="97">
        <v>0</v>
      </c>
      <c r="H245" s="97">
        <v>2049535</v>
      </c>
      <c r="I245" s="97">
        <f t="shared" si="9"/>
        <v>2049535</v>
      </c>
      <c r="J245" s="97"/>
      <c r="K245" s="97">
        <v>9317064</v>
      </c>
      <c r="L245" s="97">
        <v>48292</v>
      </c>
      <c r="M245" s="97">
        <v>35785371</v>
      </c>
      <c r="N245" s="97">
        <v>0</v>
      </c>
      <c r="O245" s="97">
        <f t="shared" si="10"/>
        <v>45150727</v>
      </c>
      <c r="P245" s="97"/>
      <c r="Q245" s="97">
        <f t="shared" si="11"/>
        <v>6442305</v>
      </c>
      <c r="R245" s="97">
        <v>409909</v>
      </c>
      <c r="S245" s="97">
        <v>6852214</v>
      </c>
      <c r="T245" s="98"/>
      <c r="U245" s="98"/>
      <c r="V245" s="98"/>
      <c r="W245" s="98"/>
      <c r="X245" s="98"/>
      <c r="Y245" s="98"/>
      <c r="Z245" s="98"/>
      <c r="AA245" s="98"/>
      <c r="AB245" s="99"/>
      <c r="AC245" s="99"/>
      <c r="AD245" s="99"/>
      <c r="AE245" s="99"/>
      <c r="AF245" s="99"/>
      <c r="AG245" s="99"/>
      <c r="AH245" s="99"/>
      <c r="AI245" s="99"/>
    </row>
    <row r="246" spans="1:35">
      <c r="A246" s="95">
        <v>37901</v>
      </c>
      <c r="B246" s="96" t="s">
        <v>624</v>
      </c>
      <c r="C246" s="96">
        <v>2507213</v>
      </c>
      <c r="D246" s="97">
        <v>1789948</v>
      </c>
      <c r="E246" s="97">
        <v>0</v>
      </c>
      <c r="F246" s="97">
        <v>0</v>
      </c>
      <c r="G246" s="97">
        <v>0</v>
      </c>
      <c r="H246" s="97">
        <v>0</v>
      </c>
      <c r="I246" s="97">
        <f t="shared" si="9"/>
        <v>0</v>
      </c>
      <c r="J246" s="97"/>
      <c r="K246" s="97">
        <v>128343</v>
      </c>
      <c r="L246" s="97">
        <v>665</v>
      </c>
      <c r="M246" s="97">
        <v>492943</v>
      </c>
      <c r="N246" s="97">
        <v>111280</v>
      </c>
      <c r="O246" s="97">
        <f t="shared" si="10"/>
        <v>733231</v>
      </c>
      <c r="P246" s="97"/>
      <c r="Q246" s="97">
        <f t="shared" si="11"/>
        <v>88743</v>
      </c>
      <c r="R246" s="97">
        <v>-22251</v>
      </c>
      <c r="S246" s="97">
        <v>66492</v>
      </c>
      <c r="T246" s="98"/>
      <c r="U246" s="98"/>
      <c r="V246" s="98"/>
      <c r="W246" s="98"/>
      <c r="X246" s="98"/>
      <c r="Y246" s="98"/>
      <c r="Z246" s="98"/>
      <c r="AA246" s="98"/>
      <c r="AB246" s="99"/>
      <c r="AC246" s="99"/>
      <c r="AD246" s="99"/>
      <c r="AE246" s="99"/>
      <c r="AF246" s="99"/>
      <c r="AG246" s="99"/>
      <c r="AH246" s="99"/>
      <c r="AI246" s="99"/>
    </row>
    <row r="247" spans="1:35">
      <c r="A247" s="95">
        <v>37905</v>
      </c>
      <c r="B247" s="96" t="s">
        <v>625</v>
      </c>
      <c r="C247" s="96">
        <v>19343653</v>
      </c>
      <c r="D247" s="97">
        <v>14524188</v>
      </c>
      <c r="E247" s="97">
        <v>0</v>
      </c>
      <c r="F247" s="97">
        <v>0</v>
      </c>
      <c r="G247" s="97">
        <v>0</v>
      </c>
      <c r="H247" s="97">
        <v>0</v>
      </c>
      <c r="I247" s="97">
        <f t="shared" si="9"/>
        <v>0</v>
      </c>
      <c r="J247" s="97"/>
      <c r="K247" s="97">
        <v>1041411</v>
      </c>
      <c r="L247" s="97">
        <v>5398</v>
      </c>
      <c r="M247" s="97">
        <v>3999895</v>
      </c>
      <c r="N247" s="97">
        <v>5970</v>
      </c>
      <c r="O247" s="97">
        <f t="shared" si="10"/>
        <v>5052674</v>
      </c>
      <c r="P247" s="97"/>
      <c r="Q247" s="97">
        <f t="shared" si="11"/>
        <v>720086</v>
      </c>
      <c r="R247" s="97">
        <v>-1188</v>
      </c>
      <c r="S247" s="97">
        <v>718898</v>
      </c>
      <c r="T247" s="98"/>
      <c r="U247" s="98"/>
      <c r="V247" s="98"/>
      <c r="W247" s="98"/>
      <c r="X247" s="98"/>
      <c r="Y247" s="98"/>
      <c r="Z247" s="98"/>
      <c r="AA247" s="98"/>
      <c r="AB247" s="99"/>
      <c r="AC247" s="99"/>
      <c r="AD247" s="99"/>
      <c r="AE247" s="99"/>
      <c r="AF247" s="99"/>
      <c r="AG247" s="99"/>
      <c r="AH247" s="99"/>
      <c r="AI247" s="99"/>
    </row>
    <row r="248" spans="1:35">
      <c r="A248" s="95">
        <v>38000</v>
      </c>
      <c r="B248" s="96" t="s">
        <v>626</v>
      </c>
      <c r="C248" s="96">
        <v>271770267</v>
      </c>
      <c r="D248" s="97">
        <v>214289224</v>
      </c>
      <c r="E248" s="97">
        <v>0</v>
      </c>
      <c r="F248" s="97">
        <v>0</v>
      </c>
      <c r="G248" s="97">
        <v>0</v>
      </c>
      <c r="H248" s="97">
        <v>10165490</v>
      </c>
      <c r="I248" s="97">
        <f t="shared" si="9"/>
        <v>10165490</v>
      </c>
      <c r="J248" s="97"/>
      <c r="K248" s="97">
        <v>15364932</v>
      </c>
      <c r="L248" s="97">
        <v>79639</v>
      </c>
      <c r="M248" s="97">
        <v>59014274</v>
      </c>
      <c r="N248" s="97">
        <v>0</v>
      </c>
      <c r="O248" s="97">
        <f t="shared" si="10"/>
        <v>74458845</v>
      </c>
      <c r="P248" s="97"/>
      <c r="Q248" s="97">
        <f t="shared" si="11"/>
        <v>10624116</v>
      </c>
      <c r="R248" s="97">
        <v>2033096</v>
      </c>
      <c r="S248" s="97">
        <v>12657212</v>
      </c>
      <c r="T248" s="98"/>
      <c r="U248" s="98"/>
      <c r="V248" s="98"/>
      <c r="W248" s="98"/>
      <c r="X248" s="98"/>
      <c r="Y248" s="98"/>
      <c r="Z248" s="98"/>
      <c r="AA248" s="98"/>
      <c r="AB248" s="99"/>
      <c r="AC248" s="99"/>
      <c r="AD248" s="99"/>
      <c r="AE248" s="99"/>
      <c r="AF248" s="99"/>
      <c r="AG248" s="99"/>
      <c r="AH248" s="99"/>
      <c r="AI248" s="99"/>
    </row>
    <row r="249" spans="1:35">
      <c r="A249" s="95">
        <v>38005</v>
      </c>
      <c r="B249" s="96" t="s">
        <v>627</v>
      </c>
      <c r="C249" s="96">
        <v>57857134</v>
      </c>
      <c r="D249" s="97">
        <v>38369410</v>
      </c>
      <c r="E249" s="97">
        <v>0</v>
      </c>
      <c r="F249" s="97">
        <v>0</v>
      </c>
      <c r="G249" s="97">
        <v>0</v>
      </c>
      <c r="H249" s="97">
        <v>0</v>
      </c>
      <c r="I249" s="97">
        <f t="shared" si="9"/>
        <v>0</v>
      </c>
      <c r="J249" s="97"/>
      <c r="K249" s="97">
        <v>2751157</v>
      </c>
      <c r="L249" s="97">
        <v>14260</v>
      </c>
      <c r="M249" s="97">
        <v>10566760</v>
      </c>
      <c r="N249" s="97">
        <v>5739865</v>
      </c>
      <c r="O249" s="97">
        <f t="shared" si="10"/>
        <v>19072042</v>
      </c>
      <c r="P249" s="97"/>
      <c r="Q249" s="97">
        <f t="shared" si="11"/>
        <v>1902294</v>
      </c>
      <c r="R249" s="97">
        <v>-1147971</v>
      </c>
      <c r="S249" s="97">
        <v>754323</v>
      </c>
      <c r="T249" s="98"/>
      <c r="U249" s="98"/>
      <c r="V249" s="98"/>
      <c r="W249" s="98"/>
      <c r="X249" s="98"/>
      <c r="Y249" s="98"/>
      <c r="Z249" s="98"/>
      <c r="AA249" s="98"/>
      <c r="AB249" s="99"/>
      <c r="AC249" s="99"/>
      <c r="AD249" s="99"/>
      <c r="AE249" s="99"/>
      <c r="AF249" s="99"/>
      <c r="AG249" s="99"/>
      <c r="AH249" s="99"/>
      <c r="AI249" s="99"/>
    </row>
    <row r="250" spans="1:35">
      <c r="A250" s="95">
        <v>38100</v>
      </c>
      <c r="B250" s="96" t="s">
        <v>628</v>
      </c>
      <c r="C250" s="96">
        <v>123590538</v>
      </c>
      <c r="D250" s="97">
        <v>94338193</v>
      </c>
      <c r="E250" s="97">
        <v>0</v>
      </c>
      <c r="F250" s="97">
        <v>0</v>
      </c>
      <c r="G250" s="97">
        <v>0</v>
      </c>
      <c r="H250" s="97">
        <v>1305095</v>
      </c>
      <c r="I250" s="97">
        <f t="shared" si="9"/>
        <v>1305095</v>
      </c>
      <c r="J250" s="97"/>
      <c r="K250" s="97">
        <v>6764222</v>
      </c>
      <c r="L250" s="97">
        <v>35060</v>
      </c>
      <c r="M250" s="97">
        <v>25980308</v>
      </c>
      <c r="N250" s="97">
        <v>0</v>
      </c>
      <c r="O250" s="97">
        <f t="shared" si="10"/>
        <v>32779590</v>
      </c>
      <c r="P250" s="97"/>
      <c r="Q250" s="97">
        <f t="shared" si="11"/>
        <v>4677136</v>
      </c>
      <c r="R250" s="97">
        <v>261016</v>
      </c>
      <c r="S250" s="97">
        <v>4938152</v>
      </c>
      <c r="T250" s="98"/>
      <c r="U250" s="98"/>
      <c r="V250" s="98"/>
      <c r="W250" s="98"/>
      <c r="X250" s="98"/>
      <c r="Y250" s="98"/>
      <c r="Z250" s="98"/>
      <c r="AA250" s="98"/>
      <c r="AB250" s="99"/>
      <c r="AC250" s="99"/>
      <c r="AD250" s="99"/>
      <c r="AE250" s="99"/>
      <c r="AF250" s="99"/>
      <c r="AG250" s="99"/>
      <c r="AH250" s="99"/>
      <c r="AI250" s="99"/>
    </row>
    <row r="251" spans="1:35">
      <c r="A251" s="95">
        <v>38105</v>
      </c>
      <c r="B251" s="96" t="s">
        <v>629</v>
      </c>
      <c r="C251" s="96">
        <v>26060507</v>
      </c>
      <c r="D251" s="97">
        <v>18100313</v>
      </c>
      <c r="E251" s="97">
        <v>0</v>
      </c>
      <c r="F251" s="97">
        <v>0</v>
      </c>
      <c r="G251" s="97">
        <v>0</v>
      </c>
      <c r="H251" s="97">
        <v>0</v>
      </c>
      <c r="I251" s="97">
        <f t="shared" si="9"/>
        <v>0</v>
      </c>
      <c r="J251" s="97"/>
      <c r="K251" s="97">
        <v>1297826</v>
      </c>
      <c r="L251" s="97">
        <v>6727</v>
      </c>
      <c r="M251" s="97">
        <v>4984744</v>
      </c>
      <c r="N251" s="97">
        <v>1682635</v>
      </c>
      <c r="O251" s="97">
        <f t="shared" si="10"/>
        <v>7971932</v>
      </c>
      <c r="P251" s="97"/>
      <c r="Q251" s="97">
        <f t="shared" si="11"/>
        <v>897384</v>
      </c>
      <c r="R251" s="97">
        <v>-336523</v>
      </c>
      <c r="S251" s="97">
        <v>560861</v>
      </c>
      <c r="T251" s="98"/>
      <c r="U251" s="98"/>
      <c r="V251" s="98"/>
      <c r="W251" s="98"/>
      <c r="X251" s="98"/>
      <c r="Y251" s="98"/>
      <c r="Z251" s="98"/>
      <c r="AA251" s="98"/>
      <c r="AB251" s="99"/>
      <c r="AC251" s="99"/>
      <c r="AD251" s="99"/>
      <c r="AE251" s="99"/>
      <c r="AF251" s="99"/>
      <c r="AG251" s="99"/>
      <c r="AH251" s="99"/>
      <c r="AI251" s="99"/>
    </row>
    <row r="252" spans="1:35">
      <c r="A252" s="95">
        <v>38200</v>
      </c>
      <c r="B252" s="96" t="s">
        <v>630</v>
      </c>
      <c r="C252" s="96">
        <v>121689310</v>
      </c>
      <c r="D252" s="97">
        <v>92211906</v>
      </c>
      <c r="E252" s="97">
        <v>0</v>
      </c>
      <c r="F252" s="97">
        <v>0</v>
      </c>
      <c r="G252" s="97">
        <v>0</v>
      </c>
      <c r="H252" s="97">
        <v>407825</v>
      </c>
      <c r="I252" s="97">
        <f t="shared" si="9"/>
        <v>407825</v>
      </c>
      <c r="J252" s="97"/>
      <c r="K252" s="97">
        <v>6611763</v>
      </c>
      <c r="L252" s="97">
        <v>34270</v>
      </c>
      <c r="M252" s="97">
        <v>25394738</v>
      </c>
      <c r="N252" s="97">
        <v>0</v>
      </c>
      <c r="O252" s="97">
        <f t="shared" si="10"/>
        <v>32040771</v>
      </c>
      <c r="P252" s="97"/>
      <c r="Q252" s="97">
        <f t="shared" si="11"/>
        <v>4571718</v>
      </c>
      <c r="R252" s="97">
        <v>81561</v>
      </c>
      <c r="S252" s="97">
        <v>4653279</v>
      </c>
      <c r="T252" s="98"/>
      <c r="U252" s="98"/>
      <c r="V252" s="98"/>
      <c r="W252" s="98"/>
      <c r="X252" s="98"/>
      <c r="Y252" s="98"/>
      <c r="Z252" s="98"/>
      <c r="AA252" s="98"/>
      <c r="AB252" s="99"/>
      <c r="AC252" s="99"/>
      <c r="AD252" s="99"/>
      <c r="AE252" s="99"/>
      <c r="AF252" s="99"/>
      <c r="AG252" s="99"/>
      <c r="AH252" s="99"/>
      <c r="AI252" s="99"/>
    </row>
    <row r="253" spans="1:35">
      <c r="A253" s="95">
        <v>38205</v>
      </c>
      <c r="B253" s="96" t="s">
        <v>631</v>
      </c>
      <c r="C253" s="96">
        <v>16656452</v>
      </c>
      <c r="D253" s="97">
        <v>12184541</v>
      </c>
      <c r="E253" s="97">
        <v>0</v>
      </c>
      <c r="F253" s="97">
        <v>0</v>
      </c>
      <c r="G253" s="97">
        <v>0</v>
      </c>
      <c r="H253" s="97">
        <v>0</v>
      </c>
      <c r="I253" s="97">
        <f t="shared" si="9"/>
        <v>0</v>
      </c>
      <c r="J253" s="97"/>
      <c r="K253" s="97">
        <v>873654</v>
      </c>
      <c r="L253" s="97">
        <v>4528</v>
      </c>
      <c r="M253" s="97">
        <v>3355567</v>
      </c>
      <c r="N253" s="97">
        <v>358075</v>
      </c>
      <c r="O253" s="97">
        <f t="shared" si="10"/>
        <v>4591824</v>
      </c>
      <c r="P253" s="97"/>
      <c r="Q253" s="97">
        <f t="shared" si="11"/>
        <v>604090</v>
      </c>
      <c r="R253" s="97">
        <v>-71611</v>
      </c>
      <c r="S253" s="97">
        <v>532479</v>
      </c>
      <c r="T253" s="98"/>
      <c r="U253" s="98"/>
      <c r="V253" s="98"/>
      <c r="W253" s="98"/>
      <c r="X253" s="98"/>
      <c r="Y253" s="98"/>
      <c r="Z253" s="98"/>
      <c r="AA253" s="98"/>
      <c r="AB253" s="99"/>
      <c r="AC253" s="99"/>
      <c r="AD253" s="99"/>
      <c r="AE253" s="99"/>
      <c r="AF253" s="99"/>
      <c r="AG253" s="99"/>
      <c r="AH253" s="99"/>
      <c r="AI253" s="99"/>
    </row>
    <row r="254" spans="1:35">
      <c r="A254" s="95">
        <v>38210</v>
      </c>
      <c r="B254" s="96" t="s">
        <v>632</v>
      </c>
      <c r="C254" s="96">
        <v>44480417</v>
      </c>
      <c r="D254" s="97">
        <v>34900169</v>
      </c>
      <c r="E254" s="97">
        <v>0</v>
      </c>
      <c r="F254" s="97">
        <v>0</v>
      </c>
      <c r="G254" s="97">
        <v>0</v>
      </c>
      <c r="H254" s="97">
        <v>1461675</v>
      </c>
      <c r="I254" s="97">
        <f t="shared" si="9"/>
        <v>1461675</v>
      </c>
      <c r="J254" s="97"/>
      <c r="K254" s="97">
        <v>2502406</v>
      </c>
      <c r="L254" s="97">
        <v>12970</v>
      </c>
      <c r="M254" s="97">
        <v>9611347</v>
      </c>
      <c r="N254" s="97">
        <v>0</v>
      </c>
      <c r="O254" s="97">
        <f t="shared" si="10"/>
        <v>12126723</v>
      </c>
      <c r="P254" s="97"/>
      <c r="Q254" s="97">
        <f t="shared" si="11"/>
        <v>1730294</v>
      </c>
      <c r="R254" s="97">
        <v>292335</v>
      </c>
      <c r="S254" s="97">
        <v>2022629</v>
      </c>
      <c r="T254" s="98"/>
      <c r="U254" s="98"/>
      <c r="V254" s="98"/>
      <c r="W254" s="98"/>
      <c r="X254" s="98"/>
      <c r="Y254" s="98"/>
      <c r="Z254" s="98"/>
      <c r="AA254" s="98"/>
      <c r="AB254" s="99"/>
      <c r="AC254" s="99"/>
      <c r="AD254" s="99"/>
      <c r="AE254" s="99"/>
      <c r="AF254" s="99"/>
      <c r="AG254" s="99"/>
      <c r="AH254" s="99"/>
      <c r="AI254" s="99"/>
    </row>
    <row r="255" spans="1:35">
      <c r="A255" s="95">
        <v>38300</v>
      </c>
      <c r="B255" s="96" t="s">
        <v>633</v>
      </c>
      <c r="C255" s="96">
        <v>94376328</v>
      </c>
      <c r="D255" s="97">
        <v>72417487</v>
      </c>
      <c r="E255" s="97">
        <v>0</v>
      </c>
      <c r="F255" s="97">
        <v>0</v>
      </c>
      <c r="G255" s="97">
        <v>0</v>
      </c>
      <c r="H255" s="97">
        <v>1341840</v>
      </c>
      <c r="I255" s="97">
        <f t="shared" si="9"/>
        <v>1341840</v>
      </c>
      <c r="J255" s="97"/>
      <c r="K255" s="97">
        <v>5192467</v>
      </c>
      <c r="L255" s="97">
        <v>26913</v>
      </c>
      <c r="M255" s="97">
        <v>19943445</v>
      </c>
      <c r="N255" s="97">
        <v>0</v>
      </c>
      <c r="O255" s="97">
        <f t="shared" si="10"/>
        <v>25162825</v>
      </c>
      <c r="P255" s="97"/>
      <c r="Q255" s="97">
        <f t="shared" si="11"/>
        <v>3590343</v>
      </c>
      <c r="R255" s="97">
        <v>268371</v>
      </c>
      <c r="S255" s="97">
        <v>3858714</v>
      </c>
      <c r="T255" s="98"/>
      <c r="U255" s="98"/>
      <c r="V255" s="98"/>
      <c r="W255" s="98"/>
      <c r="X255" s="98"/>
      <c r="Y255" s="98"/>
      <c r="Z255" s="98"/>
      <c r="AA255" s="98"/>
      <c r="AB255" s="99"/>
      <c r="AC255" s="99"/>
      <c r="AD255" s="99"/>
      <c r="AE255" s="99"/>
      <c r="AF255" s="99"/>
      <c r="AG255" s="99"/>
      <c r="AH255" s="99"/>
      <c r="AI255" s="99"/>
    </row>
    <row r="256" spans="1:35">
      <c r="A256" s="95">
        <v>38400</v>
      </c>
      <c r="B256" s="96" t="s">
        <v>634</v>
      </c>
      <c r="C256" s="96">
        <v>117184989</v>
      </c>
      <c r="D256" s="97">
        <v>89804118</v>
      </c>
      <c r="E256" s="97">
        <v>0</v>
      </c>
      <c r="F256" s="97">
        <v>0</v>
      </c>
      <c r="G256" s="97">
        <v>0</v>
      </c>
      <c r="H256" s="97">
        <v>1546035</v>
      </c>
      <c r="I256" s="97">
        <f t="shared" si="9"/>
        <v>1546035</v>
      </c>
      <c r="J256" s="97"/>
      <c r="K256" s="97">
        <v>6439120</v>
      </c>
      <c r="L256" s="97">
        <v>33375</v>
      </c>
      <c r="M256" s="97">
        <v>24731644</v>
      </c>
      <c r="N256" s="97">
        <v>0</v>
      </c>
      <c r="O256" s="97">
        <f t="shared" si="10"/>
        <v>31204139</v>
      </c>
      <c r="P256" s="97"/>
      <c r="Q256" s="97">
        <f t="shared" si="11"/>
        <v>4452344</v>
      </c>
      <c r="R256" s="97">
        <v>309203</v>
      </c>
      <c r="S256" s="97">
        <v>4761547</v>
      </c>
      <c r="T256" s="98"/>
      <c r="U256" s="98"/>
      <c r="V256" s="98"/>
      <c r="W256" s="98"/>
      <c r="X256" s="98"/>
      <c r="Y256" s="98"/>
      <c r="Z256" s="98"/>
      <c r="AA256" s="98"/>
      <c r="AB256" s="99"/>
      <c r="AC256" s="99"/>
      <c r="AD256" s="99"/>
      <c r="AE256" s="99"/>
      <c r="AF256" s="99"/>
      <c r="AG256" s="99"/>
      <c r="AH256" s="99"/>
      <c r="AI256" s="99"/>
    </row>
    <row r="257" spans="1:35">
      <c r="A257" s="95">
        <v>38402</v>
      </c>
      <c r="B257" s="96" t="s">
        <v>635</v>
      </c>
      <c r="C257" s="96">
        <v>4190856</v>
      </c>
      <c r="D257" s="97">
        <v>3680058</v>
      </c>
      <c r="E257" s="97">
        <v>0</v>
      </c>
      <c r="F257" s="97">
        <v>0</v>
      </c>
      <c r="G257" s="97">
        <v>0</v>
      </c>
      <c r="H257" s="97">
        <v>563385</v>
      </c>
      <c r="I257" s="97">
        <f t="shared" si="9"/>
        <v>563385</v>
      </c>
      <c r="J257" s="97"/>
      <c r="K257" s="97">
        <v>263867</v>
      </c>
      <c r="L257" s="97">
        <v>1368</v>
      </c>
      <c r="M257" s="97">
        <v>1013471</v>
      </c>
      <c r="N257" s="97">
        <v>0</v>
      </c>
      <c r="O257" s="97">
        <f t="shared" si="10"/>
        <v>1278706</v>
      </c>
      <c r="P257" s="97"/>
      <c r="Q257" s="97">
        <f t="shared" si="11"/>
        <v>182451</v>
      </c>
      <c r="R257" s="97">
        <v>112680</v>
      </c>
      <c r="S257" s="97">
        <v>295131</v>
      </c>
      <c r="T257" s="98"/>
      <c r="U257" s="98"/>
      <c r="V257" s="98"/>
      <c r="W257" s="98"/>
      <c r="X257" s="98"/>
      <c r="Y257" s="98"/>
      <c r="Z257" s="98"/>
      <c r="AA257" s="98"/>
      <c r="AB257" s="99"/>
      <c r="AC257" s="99"/>
      <c r="AD257" s="99"/>
      <c r="AE257" s="99"/>
      <c r="AF257" s="99"/>
      <c r="AG257" s="99"/>
      <c r="AH257" s="99"/>
      <c r="AI257" s="99"/>
    </row>
    <row r="258" spans="1:35">
      <c r="A258" s="95">
        <v>38405</v>
      </c>
      <c r="B258" s="96" t="s">
        <v>636</v>
      </c>
      <c r="C258" s="96">
        <v>29907353</v>
      </c>
      <c r="D258" s="97">
        <v>21532223</v>
      </c>
      <c r="E258" s="97">
        <v>0</v>
      </c>
      <c r="F258" s="97">
        <v>0</v>
      </c>
      <c r="G258" s="97">
        <v>0</v>
      </c>
      <c r="H258" s="97">
        <v>0</v>
      </c>
      <c r="I258" s="97">
        <f t="shared" si="9"/>
        <v>0</v>
      </c>
      <c r="J258" s="97"/>
      <c r="K258" s="97">
        <v>1543900</v>
      </c>
      <c r="L258" s="97">
        <v>8002</v>
      </c>
      <c r="M258" s="97">
        <v>5929876</v>
      </c>
      <c r="N258" s="97">
        <v>1112625</v>
      </c>
      <c r="O258" s="97">
        <f t="shared" si="10"/>
        <v>8594403</v>
      </c>
      <c r="P258" s="97"/>
      <c r="Q258" s="97">
        <f t="shared" si="11"/>
        <v>1067533</v>
      </c>
      <c r="R258" s="97">
        <v>-222525</v>
      </c>
      <c r="S258" s="97">
        <v>845008</v>
      </c>
      <c r="T258" s="98"/>
      <c r="U258" s="98"/>
      <c r="V258" s="98"/>
      <c r="W258" s="98"/>
      <c r="X258" s="98"/>
      <c r="Y258" s="98"/>
      <c r="Z258" s="98"/>
      <c r="AA258" s="98"/>
      <c r="AB258" s="99"/>
      <c r="AC258" s="99"/>
      <c r="AD258" s="99"/>
      <c r="AE258" s="99"/>
      <c r="AF258" s="99"/>
      <c r="AG258" s="99"/>
      <c r="AH258" s="99"/>
      <c r="AI258" s="99"/>
    </row>
    <row r="259" spans="1:35">
      <c r="A259" s="95">
        <v>38500</v>
      </c>
      <c r="B259" s="96" t="s">
        <v>637</v>
      </c>
      <c r="C259" s="96">
        <v>93954563</v>
      </c>
      <c r="D259" s="97">
        <v>70162741</v>
      </c>
      <c r="E259" s="97">
        <v>0</v>
      </c>
      <c r="F259" s="97">
        <v>0</v>
      </c>
      <c r="G259" s="97">
        <v>0</v>
      </c>
      <c r="H259" s="97">
        <v>0</v>
      </c>
      <c r="I259" s="97">
        <f t="shared" si="9"/>
        <v>0</v>
      </c>
      <c r="J259" s="97"/>
      <c r="K259" s="97">
        <v>5030798</v>
      </c>
      <c r="L259" s="97">
        <v>26076</v>
      </c>
      <c r="M259" s="97">
        <v>19322498</v>
      </c>
      <c r="N259" s="97">
        <v>787990</v>
      </c>
      <c r="O259" s="97">
        <f t="shared" si="10"/>
        <v>25167362</v>
      </c>
      <c r="P259" s="97"/>
      <c r="Q259" s="97">
        <f t="shared" si="11"/>
        <v>3478556</v>
      </c>
      <c r="R259" s="97">
        <v>-157600</v>
      </c>
      <c r="S259" s="97">
        <v>3320956</v>
      </c>
      <c r="T259" s="98"/>
      <c r="U259" s="98"/>
      <c r="V259" s="98"/>
      <c r="W259" s="98"/>
      <c r="X259" s="98"/>
      <c r="Y259" s="98"/>
      <c r="Z259" s="98"/>
      <c r="AA259" s="98"/>
      <c r="AB259" s="99"/>
      <c r="AC259" s="99"/>
      <c r="AD259" s="99"/>
      <c r="AE259" s="99"/>
      <c r="AF259" s="99"/>
      <c r="AG259" s="99"/>
      <c r="AH259" s="99"/>
      <c r="AI259" s="99"/>
    </row>
    <row r="260" spans="1:35">
      <c r="A260" s="95">
        <v>38600</v>
      </c>
      <c r="B260" s="96" t="s">
        <v>638</v>
      </c>
      <c r="C260" s="96">
        <v>114968913</v>
      </c>
      <c r="D260" s="97">
        <v>90312846</v>
      </c>
      <c r="E260" s="97">
        <v>0</v>
      </c>
      <c r="F260" s="97">
        <v>0</v>
      </c>
      <c r="G260" s="97">
        <v>0</v>
      </c>
      <c r="H260" s="97">
        <v>3931110</v>
      </c>
      <c r="I260" s="97">
        <f t="shared" si="9"/>
        <v>3931110</v>
      </c>
      <c r="J260" s="97"/>
      <c r="K260" s="97">
        <v>6475597</v>
      </c>
      <c r="L260" s="97">
        <v>33564</v>
      </c>
      <c r="M260" s="97">
        <v>24871745</v>
      </c>
      <c r="N260" s="97">
        <v>0</v>
      </c>
      <c r="O260" s="97">
        <f t="shared" si="10"/>
        <v>31380906</v>
      </c>
      <c r="P260" s="97"/>
      <c r="Q260" s="97">
        <f t="shared" si="11"/>
        <v>4477566</v>
      </c>
      <c r="R260" s="97">
        <v>786222</v>
      </c>
      <c r="S260" s="97">
        <v>5263788</v>
      </c>
      <c r="T260" s="98"/>
      <c r="U260" s="98"/>
      <c r="V260" s="98"/>
      <c r="W260" s="98"/>
      <c r="X260" s="98"/>
      <c r="Y260" s="98"/>
      <c r="Z260" s="98"/>
      <c r="AA260" s="98"/>
      <c r="AB260" s="99"/>
      <c r="AC260" s="99"/>
      <c r="AD260" s="99"/>
      <c r="AE260" s="99"/>
      <c r="AF260" s="99"/>
      <c r="AG260" s="99"/>
      <c r="AH260" s="99"/>
      <c r="AI260" s="99"/>
    </row>
    <row r="261" spans="1:35">
      <c r="A261" s="95">
        <v>38601</v>
      </c>
      <c r="B261" s="96" t="s">
        <v>639</v>
      </c>
      <c r="C261" s="96">
        <v>1620423</v>
      </c>
      <c r="D261" s="97">
        <v>1053326</v>
      </c>
      <c r="E261" s="97">
        <v>0</v>
      </c>
      <c r="F261" s="97">
        <v>0</v>
      </c>
      <c r="G261" s="97">
        <v>0</v>
      </c>
      <c r="H261" s="97">
        <v>0</v>
      </c>
      <c r="I261" s="97">
        <f t="shared" si="9"/>
        <v>0</v>
      </c>
      <c r="J261" s="97"/>
      <c r="K261" s="97">
        <v>75525</v>
      </c>
      <c r="L261" s="97">
        <v>391</v>
      </c>
      <c r="M261" s="97">
        <v>290081</v>
      </c>
      <c r="N261" s="97">
        <v>188675</v>
      </c>
      <c r="O261" s="97">
        <f t="shared" si="10"/>
        <v>554672</v>
      </c>
      <c r="P261" s="97"/>
      <c r="Q261" s="97">
        <f t="shared" si="11"/>
        <v>52222</v>
      </c>
      <c r="R261" s="97">
        <v>-37735</v>
      </c>
      <c r="S261" s="97">
        <v>14487</v>
      </c>
      <c r="T261" s="98"/>
      <c r="U261" s="98"/>
      <c r="V261" s="98"/>
      <c r="W261" s="98"/>
      <c r="X261" s="98"/>
      <c r="Y261" s="98"/>
      <c r="Z261" s="98"/>
      <c r="AA261" s="98"/>
      <c r="AB261" s="99"/>
      <c r="AC261" s="99"/>
      <c r="AD261" s="99"/>
      <c r="AE261" s="99"/>
      <c r="AF261" s="99"/>
      <c r="AG261" s="99"/>
      <c r="AH261" s="99"/>
      <c r="AI261" s="99"/>
    </row>
    <row r="262" spans="1:35">
      <c r="A262" s="95">
        <v>38602</v>
      </c>
      <c r="B262" s="96" t="s">
        <v>640</v>
      </c>
      <c r="C262" s="96">
        <v>7250522</v>
      </c>
      <c r="D262" s="97">
        <v>6551021</v>
      </c>
      <c r="E262" s="97">
        <v>0</v>
      </c>
      <c r="F262" s="97">
        <v>0</v>
      </c>
      <c r="G262" s="97">
        <v>0</v>
      </c>
      <c r="H262" s="97">
        <v>1189890</v>
      </c>
      <c r="I262" s="97">
        <f t="shared" si="9"/>
        <v>1189890</v>
      </c>
      <c r="J262" s="97"/>
      <c r="K262" s="97">
        <v>469720</v>
      </c>
      <c r="L262" s="97">
        <v>2435</v>
      </c>
      <c r="M262" s="97">
        <v>1804121</v>
      </c>
      <c r="N262" s="97">
        <v>0</v>
      </c>
      <c r="O262" s="97">
        <f t="shared" si="10"/>
        <v>2276276</v>
      </c>
      <c r="P262" s="97"/>
      <c r="Q262" s="97">
        <f t="shared" si="11"/>
        <v>324789</v>
      </c>
      <c r="R262" s="97">
        <v>237976</v>
      </c>
      <c r="S262" s="97">
        <v>562765</v>
      </c>
      <c r="T262" s="98"/>
      <c r="U262" s="98"/>
      <c r="V262" s="98"/>
      <c r="W262" s="98"/>
      <c r="X262" s="98"/>
      <c r="Y262" s="98"/>
      <c r="Z262" s="98"/>
      <c r="AA262" s="98"/>
      <c r="AB262" s="99"/>
      <c r="AC262" s="99"/>
      <c r="AD262" s="99"/>
      <c r="AE262" s="99"/>
      <c r="AF262" s="99"/>
      <c r="AG262" s="99"/>
      <c r="AH262" s="99"/>
      <c r="AI262" s="99"/>
    </row>
    <row r="263" spans="1:35">
      <c r="A263" s="95">
        <v>38605</v>
      </c>
      <c r="B263" s="96" t="s">
        <v>641</v>
      </c>
      <c r="C263" s="96">
        <v>32427483</v>
      </c>
      <c r="D263" s="97">
        <v>23144077</v>
      </c>
      <c r="E263" s="97">
        <v>0</v>
      </c>
      <c r="F263" s="97">
        <v>0</v>
      </c>
      <c r="G263" s="97">
        <v>0</v>
      </c>
      <c r="H263" s="97">
        <v>0</v>
      </c>
      <c r="I263" s="97">
        <f t="shared" si="9"/>
        <v>0</v>
      </c>
      <c r="J263" s="97"/>
      <c r="K263" s="97">
        <v>1659473</v>
      </c>
      <c r="L263" s="97">
        <v>8601</v>
      </c>
      <c r="M263" s="97">
        <v>6373773</v>
      </c>
      <c r="N263" s="97">
        <v>1412430</v>
      </c>
      <c r="O263" s="97">
        <f t="shared" si="10"/>
        <v>9454277</v>
      </c>
      <c r="P263" s="97"/>
      <c r="Q263" s="97">
        <f t="shared" si="11"/>
        <v>1147446</v>
      </c>
      <c r="R263" s="97">
        <v>-282484</v>
      </c>
      <c r="S263" s="97">
        <v>864962</v>
      </c>
      <c r="T263" s="98"/>
      <c r="U263" s="98"/>
      <c r="V263" s="98"/>
      <c r="W263" s="98"/>
      <c r="X263" s="98"/>
      <c r="Y263" s="98"/>
      <c r="Z263" s="98"/>
      <c r="AA263" s="98"/>
      <c r="AB263" s="99"/>
      <c r="AC263" s="99"/>
      <c r="AD263" s="99"/>
      <c r="AE263" s="99"/>
      <c r="AF263" s="99"/>
      <c r="AG263" s="99"/>
      <c r="AH263" s="99"/>
      <c r="AI263" s="99"/>
    </row>
    <row r="264" spans="1:35">
      <c r="A264" s="95">
        <v>38610</v>
      </c>
      <c r="B264" s="96" t="s">
        <v>642</v>
      </c>
      <c r="C264" s="96">
        <v>24051086</v>
      </c>
      <c r="D264" s="97">
        <v>17980947</v>
      </c>
      <c r="E264" s="97">
        <v>0</v>
      </c>
      <c r="F264" s="97">
        <v>0</v>
      </c>
      <c r="G264" s="97">
        <v>0</v>
      </c>
      <c r="H264" s="97">
        <v>0</v>
      </c>
      <c r="I264" s="97">
        <f t="shared" ref="I264:I310" si="12">SUM(E264:H264)</f>
        <v>0</v>
      </c>
      <c r="J264" s="97"/>
      <c r="K264" s="97">
        <v>1289267</v>
      </c>
      <c r="L264" s="97">
        <v>6682</v>
      </c>
      <c r="M264" s="97">
        <v>4951871</v>
      </c>
      <c r="N264" s="97">
        <v>157030</v>
      </c>
      <c r="O264" s="97">
        <f t="shared" ref="O264:O310" si="13">SUM(K264:N264)</f>
        <v>6404850</v>
      </c>
      <c r="P264" s="97"/>
      <c r="Q264" s="97">
        <f t="shared" ref="Q264:Q311" si="14">S264-R264</f>
        <v>891466</v>
      </c>
      <c r="R264" s="97">
        <v>-31406</v>
      </c>
      <c r="S264" s="97">
        <v>860060</v>
      </c>
      <c r="T264" s="98"/>
      <c r="U264" s="98"/>
      <c r="V264" s="98"/>
      <c r="W264" s="98"/>
      <c r="X264" s="98"/>
      <c r="Y264" s="98"/>
      <c r="Z264" s="98"/>
      <c r="AA264" s="98"/>
      <c r="AB264" s="99"/>
      <c r="AC264" s="99"/>
      <c r="AD264" s="99"/>
      <c r="AE264" s="99"/>
      <c r="AF264" s="99"/>
      <c r="AG264" s="99"/>
      <c r="AH264" s="99"/>
      <c r="AI264" s="99"/>
    </row>
    <row r="265" spans="1:35">
      <c r="A265" s="95">
        <v>38620</v>
      </c>
      <c r="B265" s="96" t="s">
        <v>643</v>
      </c>
      <c r="C265" s="96">
        <v>19954570</v>
      </c>
      <c r="D265" s="97">
        <v>14646449</v>
      </c>
      <c r="E265" s="97">
        <v>0</v>
      </c>
      <c r="F265" s="97">
        <v>0</v>
      </c>
      <c r="G265" s="97">
        <v>0</v>
      </c>
      <c r="H265" s="97">
        <v>0</v>
      </c>
      <c r="I265" s="97">
        <f t="shared" si="12"/>
        <v>0</v>
      </c>
      <c r="J265" s="97"/>
      <c r="K265" s="97">
        <v>1050177</v>
      </c>
      <c r="L265" s="97">
        <v>5443</v>
      </c>
      <c r="M265" s="97">
        <v>4033565</v>
      </c>
      <c r="N265" s="97">
        <v>442550</v>
      </c>
      <c r="O265" s="97">
        <f t="shared" si="13"/>
        <v>5531735</v>
      </c>
      <c r="P265" s="97"/>
      <c r="Q265" s="97">
        <f t="shared" si="14"/>
        <v>726147</v>
      </c>
      <c r="R265" s="97">
        <v>-88511</v>
      </c>
      <c r="S265" s="97">
        <v>637636</v>
      </c>
      <c r="T265" s="98"/>
      <c r="U265" s="98"/>
      <c r="V265" s="98"/>
      <c r="W265" s="98"/>
      <c r="X265" s="98"/>
      <c r="Y265" s="98"/>
      <c r="Z265" s="98"/>
      <c r="AA265" s="98"/>
      <c r="AB265" s="99"/>
      <c r="AC265" s="99"/>
      <c r="AD265" s="99"/>
      <c r="AE265" s="99"/>
      <c r="AF265" s="99"/>
      <c r="AG265" s="99"/>
      <c r="AH265" s="99"/>
      <c r="AI265" s="99"/>
    </row>
    <row r="266" spans="1:35">
      <c r="A266" s="95">
        <v>38700</v>
      </c>
      <c r="B266" s="96" t="s">
        <v>644</v>
      </c>
      <c r="C266" s="96">
        <v>34389251</v>
      </c>
      <c r="D266" s="97">
        <v>26980726</v>
      </c>
      <c r="E266" s="97">
        <v>0</v>
      </c>
      <c r="F266" s="97">
        <v>0</v>
      </c>
      <c r="G266" s="97">
        <v>0</v>
      </c>
      <c r="H266" s="97">
        <v>1116820</v>
      </c>
      <c r="I266" s="97">
        <f t="shared" si="12"/>
        <v>1116820</v>
      </c>
      <c r="J266" s="97"/>
      <c r="K266" s="97">
        <v>1934568</v>
      </c>
      <c r="L266" s="97">
        <v>10027</v>
      </c>
      <c r="M266" s="97">
        <v>7430369</v>
      </c>
      <c r="N266" s="97">
        <v>0</v>
      </c>
      <c r="O266" s="97">
        <f t="shared" si="13"/>
        <v>9374964</v>
      </c>
      <c r="P266" s="97"/>
      <c r="Q266" s="97">
        <f t="shared" si="14"/>
        <v>1337661</v>
      </c>
      <c r="R266" s="97">
        <v>223364</v>
      </c>
      <c r="S266" s="97">
        <v>1561025</v>
      </c>
      <c r="T266" s="98"/>
      <c r="U266" s="98"/>
      <c r="V266" s="98"/>
      <c r="W266" s="98"/>
      <c r="X266" s="98"/>
      <c r="Y266" s="98"/>
      <c r="Z266" s="98"/>
      <c r="AA266" s="98"/>
      <c r="AB266" s="99"/>
      <c r="AC266" s="99"/>
      <c r="AD266" s="99"/>
      <c r="AE266" s="99"/>
      <c r="AF266" s="99"/>
      <c r="AG266" s="99"/>
      <c r="AH266" s="99"/>
      <c r="AI266" s="99"/>
    </row>
    <row r="267" spans="1:35">
      <c r="A267" s="95">
        <v>38701</v>
      </c>
      <c r="B267" s="96" t="s">
        <v>645</v>
      </c>
      <c r="C267" s="96">
        <v>2200294</v>
      </c>
      <c r="D267" s="97">
        <v>1581166</v>
      </c>
      <c r="E267" s="97">
        <v>0</v>
      </c>
      <c r="F267" s="97">
        <v>0</v>
      </c>
      <c r="G267" s="97">
        <v>0</v>
      </c>
      <c r="H267" s="97">
        <v>0</v>
      </c>
      <c r="I267" s="97">
        <f t="shared" si="12"/>
        <v>0</v>
      </c>
      <c r="J267" s="97"/>
      <c r="K267" s="97">
        <v>113372</v>
      </c>
      <c r="L267" s="97">
        <v>588</v>
      </c>
      <c r="M267" s="97">
        <v>435446</v>
      </c>
      <c r="N267" s="97">
        <v>83700</v>
      </c>
      <c r="O267" s="97">
        <f t="shared" si="13"/>
        <v>633106</v>
      </c>
      <c r="P267" s="97"/>
      <c r="Q267" s="97">
        <f t="shared" si="14"/>
        <v>78392</v>
      </c>
      <c r="R267" s="97">
        <v>-16743</v>
      </c>
      <c r="S267" s="97">
        <v>61649</v>
      </c>
      <c r="T267" s="98"/>
      <c r="U267" s="98"/>
      <c r="V267" s="98"/>
      <c r="W267" s="98"/>
      <c r="X267" s="98"/>
      <c r="Y267" s="98"/>
      <c r="Z267" s="98"/>
      <c r="AA267" s="98"/>
      <c r="AB267" s="99"/>
      <c r="AC267" s="99"/>
      <c r="AD267" s="99"/>
      <c r="AE267" s="99"/>
      <c r="AF267" s="99"/>
      <c r="AG267" s="99"/>
      <c r="AH267" s="99"/>
      <c r="AI267" s="99"/>
    </row>
    <row r="268" spans="1:35">
      <c r="A268" s="95">
        <v>38800</v>
      </c>
      <c r="B268" s="96" t="s">
        <v>646</v>
      </c>
      <c r="C268" s="96">
        <v>59847902</v>
      </c>
      <c r="D268" s="97">
        <v>45915902</v>
      </c>
      <c r="E268" s="97">
        <v>0</v>
      </c>
      <c r="F268" s="97">
        <v>0</v>
      </c>
      <c r="G268" s="97">
        <v>0</v>
      </c>
      <c r="H268" s="97">
        <v>821860</v>
      </c>
      <c r="I268" s="97">
        <f t="shared" si="12"/>
        <v>821860</v>
      </c>
      <c r="J268" s="97"/>
      <c r="K268" s="97">
        <v>3292255</v>
      </c>
      <c r="L268" s="97">
        <v>17064</v>
      </c>
      <c r="M268" s="97">
        <v>12645030</v>
      </c>
      <c r="N268" s="97">
        <v>0</v>
      </c>
      <c r="O268" s="97">
        <f t="shared" si="13"/>
        <v>15954349</v>
      </c>
      <c r="P268" s="97"/>
      <c r="Q268" s="97">
        <f t="shared" si="14"/>
        <v>2276437</v>
      </c>
      <c r="R268" s="97">
        <v>164369</v>
      </c>
      <c r="S268" s="97">
        <v>2440806</v>
      </c>
      <c r="T268" s="98"/>
      <c r="U268" s="98"/>
      <c r="V268" s="98"/>
      <c r="W268" s="98"/>
      <c r="X268" s="98"/>
      <c r="Y268" s="98"/>
      <c r="Z268" s="98"/>
      <c r="AA268" s="98"/>
      <c r="AB268" s="99"/>
      <c r="AC268" s="99"/>
      <c r="AD268" s="99"/>
      <c r="AE268" s="99"/>
      <c r="AF268" s="99"/>
      <c r="AG268" s="99"/>
      <c r="AH268" s="99"/>
      <c r="AI268" s="99"/>
    </row>
    <row r="269" spans="1:35">
      <c r="A269" s="95">
        <v>38801</v>
      </c>
      <c r="B269" s="96" t="s">
        <v>647</v>
      </c>
      <c r="C269" s="96">
        <v>4079205</v>
      </c>
      <c r="D269" s="97">
        <v>3788251</v>
      </c>
      <c r="E269" s="97">
        <v>0</v>
      </c>
      <c r="F269" s="97">
        <v>0</v>
      </c>
      <c r="G269" s="97">
        <v>0</v>
      </c>
      <c r="H269" s="97">
        <v>771305</v>
      </c>
      <c r="I269" s="97">
        <f t="shared" si="12"/>
        <v>771305</v>
      </c>
      <c r="J269" s="97"/>
      <c r="K269" s="97">
        <v>271625</v>
      </c>
      <c r="L269" s="97">
        <v>1408</v>
      </c>
      <c r="M269" s="97">
        <v>1043267</v>
      </c>
      <c r="N269" s="97">
        <v>0</v>
      </c>
      <c r="O269" s="97">
        <f t="shared" si="13"/>
        <v>1316300</v>
      </c>
      <c r="P269" s="97"/>
      <c r="Q269" s="97">
        <f t="shared" si="14"/>
        <v>187815</v>
      </c>
      <c r="R269" s="97">
        <v>154258</v>
      </c>
      <c r="S269" s="97">
        <v>342073</v>
      </c>
      <c r="T269" s="98"/>
      <c r="U269" s="98"/>
      <c r="V269" s="98"/>
      <c r="W269" s="98"/>
      <c r="X269" s="98"/>
      <c r="Y269" s="98"/>
      <c r="Z269" s="98"/>
      <c r="AA269" s="98"/>
      <c r="AB269" s="99"/>
      <c r="AC269" s="99"/>
      <c r="AD269" s="99"/>
      <c r="AE269" s="99"/>
      <c r="AF269" s="99"/>
      <c r="AG269" s="99"/>
      <c r="AH269" s="99"/>
      <c r="AI269" s="99"/>
    </row>
    <row r="270" spans="1:35">
      <c r="A270" s="95">
        <v>38900</v>
      </c>
      <c r="B270" s="96" t="s">
        <v>648</v>
      </c>
      <c r="C270" s="96">
        <v>13342686</v>
      </c>
      <c r="D270" s="97">
        <v>9625201</v>
      </c>
      <c r="E270" s="97">
        <v>0</v>
      </c>
      <c r="F270" s="97">
        <v>0</v>
      </c>
      <c r="G270" s="97">
        <v>0</v>
      </c>
      <c r="H270" s="97">
        <v>0</v>
      </c>
      <c r="I270" s="97">
        <f t="shared" si="12"/>
        <v>0</v>
      </c>
      <c r="J270" s="97"/>
      <c r="K270" s="97">
        <v>690145</v>
      </c>
      <c r="L270" s="97">
        <v>3577</v>
      </c>
      <c r="M270" s="97">
        <v>2650736</v>
      </c>
      <c r="N270" s="97">
        <v>476975</v>
      </c>
      <c r="O270" s="97">
        <f t="shared" si="13"/>
        <v>3821433</v>
      </c>
      <c r="P270" s="97"/>
      <c r="Q270" s="97">
        <f t="shared" si="14"/>
        <v>477202</v>
      </c>
      <c r="R270" s="97">
        <v>-95398</v>
      </c>
      <c r="S270" s="97">
        <v>381804</v>
      </c>
      <c r="T270" s="98"/>
      <c r="U270" s="98"/>
      <c r="V270" s="98"/>
      <c r="W270" s="98"/>
      <c r="X270" s="98"/>
      <c r="Y270" s="98"/>
      <c r="Z270" s="98"/>
      <c r="AA270" s="98"/>
      <c r="AB270" s="99"/>
      <c r="AC270" s="99"/>
      <c r="AD270" s="99"/>
      <c r="AE270" s="99"/>
      <c r="AF270" s="99"/>
      <c r="AG270" s="99"/>
      <c r="AH270" s="99"/>
      <c r="AI270" s="99"/>
    </row>
    <row r="271" spans="1:35">
      <c r="A271" s="95">
        <v>39000</v>
      </c>
      <c r="B271" s="96" t="s">
        <v>649</v>
      </c>
      <c r="C271" s="96">
        <v>605230565</v>
      </c>
      <c r="D271" s="97">
        <v>477021010</v>
      </c>
      <c r="E271" s="97">
        <v>0</v>
      </c>
      <c r="F271" s="97">
        <v>0</v>
      </c>
      <c r="G271" s="97">
        <v>0</v>
      </c>
      <c r="H271" s="97">
        <v>21720385</v>
      </c>
      <c r="I271" s="97">
        <f t="shared" si="12"/>
        <v>21720385</v>
      </c>
      <c r="J271" s="97"/>
      <c r="K271" s="97">
        <v>34203284</v>
      </c>
      <c r="L271" s="97">
        <v>177282</v>
      </c>
      <c r="M271" s="97">
        <v>131369408</v>
      </c>
      <c r="N271" s="97">
        <v>0</v>
      </c>
      <c r="O271" s="97">
        <f t="shared" si="13"/>
        <v>165749974</v>
      </c>
      <c r="P271" s="97"/>
      <c r="Q271" s="97">
        <f t="shared" si="14"/>
        <v>23649936</v>
      </c>
      <c r="R271" s="97">
        <v>4344080</v>
      </c>
      <c r="S271" s="97">
        <v>27994016</v>
      </c>
      <c r="T271" s="98"/>
      <c r="U271" s="98"/>
      <c r="V271" s="98"/>
      <c r="W271" s="98"/>
      <c r="X271" s="98"/>
      <c r="Y271" s="98"/>
      <c r="Z271" s="98"/>
      <c r="AA271" s="98"/>
      <c r="AB271" s="99"/>
      <c r="AC271" s="99"/>
      <c r="AD271" s="99"/>
      <c r="AE271" s="99"/>
      <c r="AF271" s="99"/>
      <c r="AG271" s="99"/>
      <c r="AH271" s="99"/>
      <c r="AI271" s="99"/>
    </row>
    <row r="272" spans="1:35">
      <c r="A272" s="95">
        <v>39100</v>
      </c>
      <c r="B272" s="96" t="s">
        <v>650</v>
      </c>
      <c r="C272" s="96">
        <v>92849888</v>
      </c>
      <c r="D272" s="97">
        <v>68727085</v>
      </c>
      <c r="E272" s="97">
        <v>0</v>
      </c>
      <c r="F272" s="97">
        <v>0</v>
      </c>
      <c r="G272" s="97">
        <v>0</v>
      </c>
      <c r="H272" s="97">
        <v>0</v>
      </c>
      <c r="I272" s="97">
        <f t="shared" si="12"/>
        <v>0</v>
      </c>
      <c r="J272" s="97"/>
      <c r="K272" s="97">
        <v>4927858</v>
      </c>
      <c r="L272" s="97">
        <v>25542</v>
      </c>
      <c r="M272" s="97">
        <v>18927125</v>
      </c>
      <c r="N272" s="97">
        <v>1325495</v>
      </c>
      <c r="O272" s="97">
        <f t="shared" si="13"/>
        <v>25206020</v>
      </c>
      <c r="P272" s="97"/>
      <c r="Q272" s="97">
        <f t="shared" si="14"/>
        <v>3407379</v>
      </c>
      <c r="R272" s="97">
        <v>-265101</v>
      </c>
      <c r="S272" s="97">
        <v>3142278</v>
      </c>
      <c r="T272" s="98"/>
      <c r="U272" s="98"/>
      <c r="V272" s="98"/>
      <c r="W272" s="98"/>
      <c r="X272" s="98"/>
      <c r="Y272" s="98"/>
      <c r="Z272" s="98"/>
      <c r="AA272" s="98"/>
      <c r="AB272" s="99"/>
      <c r="AC272" s="99"/>
      <c r="AD272" s="99"/>
      <c r="AE272" s="99"/>
      <c r="AF272" s="99"/>
      <c r="AG272" s="99"/>
      <c r="AH272" s="99"/>
      <c r="AI272" s="99"/>
    </row>
    <row r="273" spans="1:35">
      <c r="A273" s="95">
        <v>39101</v>
      </c>
      <c r="B273" s="96" t="s">
        <v>651</v>
      </c>
      <c r="C273" s="96">
        <v>6619367</v>
      </c>
      <c r="D273" s="97">
        <v>5792209</v>
      </c>
      <c r="E273" s="97">
        <v>0</v>
      </c>
      <c r="F273" s="97">
        <v>0</v>
      </c>
      <c r="G273" s="97">
        <v>0</v>
      </c>
      <c r="H273" s="97">
        <v>885790</v>
      </c>
      <c r="I273" s="97">
        <f t="shared" si="12"/>
        <v>885790</v>
      </c>
      <c r="J273" s="97"/>
      <c r="K273" s="97">
        <v>415312</v>
      </c>
      <c r="L273" s="97">
        <v>2153</v>
      </c>
      <c r="M273" s="97">
        <v>1595148</v>
      </c>
      <c r="N273" s="97">
        <v>0</v>
      </c>
      <c r="O273" s="97">
        <f t="shared" si="13"/>
        <v>2012613</v>
      </c>
      <c r="P273" s="97"/>
      <c r="Q273" s="97">
        <f t="shared" si="14"/>
        <v>287168</v>
      </c>
      <c r="R273" s="97">
        <v>177155</v>
      </c>
      <c r="S273" s="97">
        <v>464323</v>
      </c>
      <c r="T273" s="98"/>
      <c r="U273" s="98"/>
      <c r="V273" s="98"/>
      <c r="W273" s="98"/>
      <c r="X273" s="98"/>
      <c r="Y273" s="98"/>
      <c r="Z273" s="98"/>
      <c r="AA273" s="98"/>
      <c r="AB273" s="99"/>
      <c r="AC273" s="99"/>
      <c r="AD273" s="99"/>
      <c r="AE273" s="99"/>
      <c r="AF273" s="99"/>
      <c r="AG273" s="99"/>
      <c r="AH273" s="99"/>
      <c r="AI273" s="99"/>
    </row>
    <row r="274" spans="1:35">
      <c r="A274" s="95">
        <v>39105</v>
      </c>
      <c r="B274" s="96" t="s">
        <v>652</v>
      </c>
      <c r="C274" s="96">
        <v>38339685</v>
      </c>
      <c r="D274" s="97">
        <v>26774696</v>
      </c>
      <c r="E274" s="97">
        <v>0</v>
      </c>
      <c r="F274" s="97">
        <v>0</v>
      </c>
      <c r="G274" s="97">
        <v>0</v>
      </c>
      <c r="H274" s="97">
        <v>0</v>
      </c>
      <c r="I274" s="97">
        <f t="shared" si="12"/>
        <v>0</v>
      </c>
      <c r="J274" s="97"/>
      <c r="K274" s="97">
        <v>1919795</v>
      </c>
      <c r="L274" s="97">
        <v>9951</v>
      </c>
      <c r="M274" s="97">
        <v>7373629</v>
      </c>
      <c r="N274" s="97">
        <v>2308690</v>
      </c>
      <c r="O274" s="97">
        <f t="shared" si="13"/>
        <v>11612065</v>
      </c>
      <c r="P274" s="97"/>
      <c r="Q274" s="97">
        <f t="shared" si="14"/>
        <v>1327446</v>
      </c>
      <c r="R274" s="97">
        <v>-461737</v>
      </c>
      <c r="S274" s="97">
        <v>865709</v>
      </c>
      <c r="T274" s="98"/>
      <c r="U274" s="98"/>
      <c r="V274" s="98"/>
      <c r="W274" s="98"/>
      <c r="X274" s="98"/>
      <c r="Y274" s="98"/>
      <c r="Z274" s="98"/>
      <c r="AA274" s="98"/>
      <c r="AB274" s="99"/>
      <c r="AC274" s="99"/>
      <c r="AD274" s="99"/>
      <c r="AE274" s="99"/>
      <c r="AF274" s="99"/>
      <c r="AG274" s="99"/>
      <c r="AH274" s="99"/>
      <c r="AI274" s="99"/>
    </row>
    <row r="275" spans="1:35">
      <c r="A275" s="95">
        <v>39200</v>
      </c>
      <c r="B275" s="96" t="s">
        <v>653</v>
      </c>
      <c r="C275" s="96">
        <v>2445108788</v>
      </c>
      <c r="D275" s="97">
        <v>1971459508</v>
      </c>
      <c r="E275" s="97">
        <v>0</v>
      </c>
      <c r="F275" s="97">
        <v>0</v>
      </c>
      <c r="G275" s="97">
        <v>0</v>
      </c>
      <c r="H275" s="97">
        <v>137070230</v>
      </c>
      <c r="I275" s="97">
        <f t="shared" si="12"/>
        <v>137070230</v>
      </c>
      <c r="J275" s="97"/>
      <c r="K275" s="97">
        <v>141357273</v>
      </c>
      <c r="L275" s="97">
        <v>732680</v>
      </c>
      <c r="M275" s="97">
        <v>542930948</v>
      </c>
      <c r="N275" s="97">
        <v>0</v>
      </c>
      <c r="O275" s="97">
        <f t="shared" si="13"/>
        <v>685020901</v>
      </c>
      <c r="P275" s="97"/>
      <c r="Q275" s="97">
        <f t="shared" si="14"/>
        <v>97741798</v>
      </c>
      <c r="R275" s="97">
        <v>27414041</v>
      </c>
      <c r="S275" s="97">
        <v>125155839</v>
      </c>
      <c r="T275" s="98"/>
      <c r="U275" s="98"/>
      <c r="V275" s="98"/>
      <c r="W275" s="98"/>
      <c r="X275" s="98"/>
      <c r="Y275" s="98"/>
      <c r="Z275" s="98"/>
      <c r="AA275" s="98"/>
      <c r="AB275" s="99"/>
      <c r="AC275" s="99"/>
      <c r="AD275" s="99"/>
      <c r="AE275" s="99"/>
      <c r="AF275" s="99"/>
      <c r="AG275" s="99"/>
      <c r="AH275" s="99"/>
      <c r="AI275" s="99"/>
    </row>
    <row r="276" spans="1:35">
      <c r="A276" s="95">
        <v>39201</v>
      </c>
      <c r="B276" s="96" t="s">
        <v>654</v>
      </c>
      <c r="C276" s="96">
        <v>7789433</v>
      </c>
      <c r="D276" s="97">
        <v>6046700</v>
      </c>
      <c r="E276" s="97">
        <v>0</v>
      </c>
      <c r="F276" s="97">
        <v>0</v>
      </c>
      <c r="G276" s="97">
        <v>0</v>
      </c>
      <c r="H276" s="97">
        <v>152810</v>
      </c>
      <c r="I276" s="97">
        <f t="shared" si="12"/>
        <v>152810</v>
      </c>
      <c r="J276" s="97"/>
      <c r="K276" s="97">
        <v>433560</v>
      </c>
      <c r="L276" s="97">
        <v>2247</v>
      </c>
      <c r="M276" s="97">
        <v>1665234</v>
      </c>
      <c r="N276" s="97">
        <v>0</v>
      </c>
      <c r="O276" s="97">
        <f t="shared" si="13"/>
        <v>2101041</v>
      </c>
      <c r="P276" s="97"/>
      <c r="Q276" s="97">
        <f t="shared" si="14"/>
        <v>299786</v>
      </c>
      <c r="R276" s="97">
        <v>30560</v>
      </c>
      <c r="S276" s="97">
        <v>330346</v>
      </c>
      <c r="T276" s="98"/>
      <c r="U276" s="98"/>
      <c r="V276" s="98"/>
      <c r="W276" s="98"/>
      <c r="X276" s="98"/>
      <c r="Y276" s="98"/>
      <c r="Z276" s="98"/>
      <c r="AA276" s="98"/>
      <c r="AB276" s="99"/>
      <c r="AC276" s="99"/>
      <c r="AD276" s="99"/>
      <c r="AE276" s="99"/>
      <c r="AF276" s="99"/>
      <c r="AG276" s="99"/>
      <c r="AH276" s="99"/>
      <c r="AI276" s="99"/>
    </row>
    <row r="277" spans="1:35">
      <c r="A277" s="95">
        <v>39204</v>
      </c>
      <c r="B277" s="96" t="s">
        <v>655</v>
      </c>
      <c r="C277" s="96">
        <v>5067074</v>
      </c>
      <c r="D277" s="97">
        <v>5162785</v>
      </c>
      <c r="E277" s="97">
        <v>0</v>
      </c>
      <c r="F277" s="97">
        <v>0</v>
      </c>
      <c r="G277" s="97">
        <v>0</v>
      </c>
      <c r="H277" s="97">
        <v>1467040</v>
      </c>
      <c r="I277" s="97">
        <f t="shared" si="12"/>
        <v>1467040</v>
      </c>
      <c r="J277" s="97"/>
      <c r="K277" s="97">
        <v>370181</v>
      </c>
      <c r="L277" s="97">
        <v>1919</v>
      </c>
      <c r="M277" s="97">
        <v>1421807</v>
      </c>
      <c r="N277" s="97">
        <v>0</v>
      </c>
      <c r="O277" s="97">
        <f t="shared" si="13"/>
        <v>1793907</v>
      </c>
      <c r="P277" s="97"/>
      <c r="Q277" s="97">
        <f t="shared" si="14"/>
        <v>255963</v>
      </c>
      <c r="R277" s="97">
        <v>293408</v>
      </c>
      <c r="S277" s="97">
        <v>549371</v>
      </c>
      <c r="T277" s="98"/>
      <c r="U277" s="98"/>
      <c r="V277" s="98"/>
      <c r="W277" s="98"/>
      <c r="X277" s="98"/>
      <c r="Y277" s="98"/>
      <c r="Z277" s="98"/>
      <c r="AA277" s="98"/>
      <c r="AB277" s="99"/>
      <c r="AC277" s="99"/>
      <c r="AD277" s="99"/>
      <c r="AE277" s="99"/>
      <c r="AF277" s="99"/>
      <c r="AG277" s="99"/>
      <c r="AH277" s="99"/>
      <c r="AI277" s="99"/>
    </row>
    <row r="278" spans="1:35">
      <c r="A278" s="95">
        <v>39205</v>
      </c>
      <c r="B278" s="96" t="s">
        <v>656</v>
      </c>
      <c r="C278" s="96">
        <v>190464576</v>
      </c>
      <c r="D278" s="97">
        <v>145956593</v>
      </c>
      <c r="E278" s="97">
        <v>0</v>
      </c>
      <c r="F278" s="97">
        <v>0</v>
      </c>
      <c r="G278" s="97">
        <v>0</v>
      </c>
      <c r="H278" s="97">
        <v>2897545</v>
      </c>
      <c r="I278" s="97">
        <f t="shared" si="12"/>
        <v>2897545</v>
      </c>
      <c r="J278" s="97"/>
      <c r="K278" s="97">
        <v>10465356</v>
      </c>
      <c r="L278" s="97">
        <v>54244</v>
      </c>
      <c r="M278" s="97">
        <v>40195779</v>
      </c>
      <c r="N278" s="97">
        <v>0</v>
      </c>
      <c r="O278" s="97">
        <f t="shared" si="13"/>
        <v>50715379</v>
      </c>
      <c r="P278" s="97"/>
      <c r="Q278" s="97">
        <f t="shared" si="14"/>
        <v>7236294</v>
      </c>
      <c r="R278" s="97">
        <v>579513</v>
      </c>
      <c r="S278" s="97">
        <v>7815807</v>
      </c>
      <c r="T278" s="98"/>
      <c r="U278" s="98"/>
      <c r="V278" s="98"/>
      <c r="W278" s="98"/>
      <c r="X278" s="98"/>
      <c r="Y278" s="98"/>
      <c r="Z278" s="98"/>
      <c r="AA278" s="98"/>
      <c r="AB278" s="99"/>
      <c r="AC278" s="99"/>
      <c r="AD278" s="99"/>
      <c r="AE278" s="99"/>
      <c r="AF278" s="99"/>
      <c r="AG278" s="99"/>
      <c r="AH278" s="99"/>
      <c r="AI278" s="99"/>
    </row>
    <row r="279" spans="1:35">
      <c r="A279" s="95">
        <v>39208</v>
      </c>
      <c r="B279" s="96" t="s">
        <v>657</v>
      </c>
      <c r="C279" s="96">
        <v>15695302</v>
      </c>
      <c r="D279" s="97">
        <v>11860088</v>
      </c>
      <c r="E279" s="97">
        <v>0</v>
      </c>
      <c r="F279" s="97">
        <v>0</v>
      </c>
      <c r="G279" s="97">
        <v>0</v>
      </c>
      <c r="H279" s="97">
        <v>0</v>
      </c>
      <c r="I279" s="97">
        <f t="shared" si="12"/>
        <v>0</v>
      </c>
      <c r="J279" s="97"/>
      <c r="K279" s="97">
        <v>850390</v>
      </c>
      <c r="L279" s="97">
        <v>4408</v>
      </c>
      <c r="M279" s="97">
        <v>3266214</v>
      </c>
      <c r="N279" s="97">
        <v>27105</v>
      </c>
      <c r="O279" s="97">
        <f t="shared" si="13"/>
        <v>4148117</v>
      </c>
      <c r="P279" s="97"/>
      <c r="Q279" s="97">
        <f t="shared" si="14"/>
        <v>588004</v>
      </c>
      <c r="R279" s="97">
        <v>-5422</v>
      </c>
      <c r="S279" s="97">
        <v>582582</v>
      </c>
      <c r="T279" s="98"/>
      <c r="U279" s="98"/>
      <c r="V279" s="98"/>
      <c r="W279" s="98"/>
      <c r="X279" s="98"/>
      <c r="Y279" s="98"/>
      <c r="Z279" s="98"/>
      <c r="AA279" s="98"/>
      <c r="AB279" s="99"/>
      <c r="AC279" s="99"/>
      <c r="AD279" s="99"/>
      <c r="AE279" s="99"/>
      <c r="AF279" s="99"/>
      <c r="AG279" s="99"/>
      <c r="AH279" s="99"/>
      <c r="AI279" s="99"/>
    </row>
    <row r="280" spans="1:35">
      <c r="A280" s="95">
        <v>39209</v>
      </c>
      <c r="B280" s="96" t="s">
        <v>658</v>
      </c>
      <c r="C280" s="96">
        <v>7736162</v>
      </c>
      <c r="D280" s="97">
        <v>6111570</v>
      </c>
      <c r="E280" s="97">
        <v>0</v>
      </c>
      <c r="F280" s="97">
        <v>0</v>
      </c>
      <c r="G280" s="97">
        <v>0</v>
      </c>
      <c r="H280" s="97">
        <v>280540</v>
      </c>
      <c r="I280" s="97">
        <f t="shared" si="12"/>
        <v>280540</v>
      </c>
      <c r="J280" s="97"/>
      <c r="K280" s="97">
        <v>438211</v>
      </c>
      <c r="L280" s="97">
        <v>2271</v>
      </c>
      <c r="M280" s="97">
        <v>1683099</v>
      </c>
      <c r="N280" s="97">
        <v>0</v>
      </c>
      <c r="O280" s="97">
        <f t="shared" si="13"/>
        <v>2123581</v>
      </c>
      <c r="P280" s="97"/>
      <c r="Q280" s="97">
        <f t="shared" si="14"/>
        <v>303002</v>
      </c>
      <c r="R280" s="97">
        <v>56108</v>
      </c>
      <c r="S280" s="97">
        <v>359110</v>
      </c>
      <c r="T280" s="98"/>
      <c r="U280" s="98"/>
      <c r="V280" s="98"/>
      <c r="W280" s="98"/>
      <c r="X280" s="98"/>
      <c r="Y280" s="98"/>
      <c r="Z280" s="98"/>
      <c r="AA280" s="98"/>
      <c r="AB280" s="99"/>
      <c r="AC280" s="99"/>
      <c r="AD280" s="99"/>
      <c r="AE280" s="99"/>
      <c r="AF280" s="99"/>
      <c r="AG280" s="99"/>
      <c r="AH280" s="99"/>
      <c r="AI280" s="99"/>
    </row>
    <row r="281" spans="1:35">
      <c r="A281" s="95">
        <v>39300</v>
      </c>
      <c r="B281" s="96" t="s">
        <v>659</v>
      </c>
      <c r="C281" s="96">
        <v>36758380</v>
      </c>
      <c r="D281" s="97">
        <v>26150045</v>
      </c>
      <c r="E281" s="97">
        <v>0</v>
      </c>
      <c r="F281" s="97">
        <v>0</v>
      </c>
      <c r="G281" s="97">
        <v>0</v>
      </c>
      <c r="H281" s="97">
        <v>0</v>
      </c>
      <c r="I281" s="97">
        <f t="shared" si="12"/>
        <v>0</v>
      </c>
      <c r="J281" s="97"/>
      <c r="K281" s="97">
        <v>1875006</v>
      </c>
      <c r="L281" s="97">
        <v>9718</v>
      </c>
      <c r="M281" s="97">
        <v>7201603</v>
      </c>
      <c r="N281" s="97">
        <v>1722850</v>
      </c>
      <c r="O281" s="97">
        <f t="shared" si="13"/>
        <v>10809177</v>
      </c>
      <c r="P281" s="97"/>
      <c r="Q281" s="97">
        <f t="shared" si="14"/>
        <v>1296477</v>
      </c>
      <c r="R281" s="97">
        <v>-344573</v>
      </c>
      <c r="S281" s="97">
        <v>951904</v>
      </c>
      <c r="T281" s="98"/>
      <c r="U281" s="98"/>
      <c r="V281" s="98"/>
      <c r="W281" s="98"/>
      <c r="X281" s="98"/>
      <c r="Y281" s="98"/>
      <c r="Z281" s="98"/>
      <c r="AA281" s="98"/>
      <c r="AB281" s="99"/>
      <c r="AC281" s="99"/>
      <c r="AD281" s="99"/>
      <c r="AE281" s="99"/>
      <c r="AF281" s="99"/>
      <c r="AG281" s="99"/>
      <c r="AH281" s="99"/>
      <c r="AI281" s="99"/>
    </row>
    <row r="282" spans="1:35">
      <c r="A282" s="95">
        <v>39301</v>
      </c>
      <c r="B282" s="96" t="s">
        <v>660</v>
      </c>
      <c r="C282" s="96">
        <v>2106938</v>
      </c>
      <c r="D282" s="97">
        <v>1875079</v>
      </c>
      <c r="E282" s="97">
        <v>0</v>
      </c>
      <c r="F282" s="97">
        <v>0</v>
      </c>
      <c r="G282" s="97">
        <v>0</v>
      </c>
      <c r="H282" s="97">
        <v>311340</v>
      </c>
      <c r="I282" s="97">
        <f t="shared" si="12"/>
        <v>311340</v>
      </c>
      <c r="J282" s="97"/>
      <c r="K282" s="97">
        <v>134447</v>
      </c>
      <c r="L282" s="97">
        <v>697</v>
      </c>
      <c r="M282" s="97">
        <v>516388</v>
      </c>
      <c r="N282" s="97">
        <v>0</v>
      </c>
      <c r="O282" s="97">
        <f t="shared" si="13"/>
        <v>651532</v>
      </c>
      <c r="P282" s="97"/>
      <c r="Q282" s="97">
        <f t="shared" si="14"/>
        <v>92963</v>
      </c>
      <c r="R282" s="97">
        <v>62268</v>
      </c>
      <c r="S282" s="97">
        <v>155231</v>
      </c>
      <c r="T282" s="98"/>
      <c r="U282" s="98"/>
      <c r="V282" s="98"/>
      <c r="W282" s="98"/>
      <c r="X282" s="98"/>
      <c r="Y282" s="98"/>
      <c r="Z282" s="98"/>
      <c r="AA282" s="98"/>
      <c r="AB282" s="99"/>
      <c r="AC282" s="99"/>
      <c r="AD282" s="99"/>
      <c r="AE282" s="99"/>
      <c r="AF282" s="99"/>
      <c r="AG282" s="99"/>
      <c r="AH282" s="99"/>
      <c r="AI282" s="99"/>
    </row>
    <row r="283" spans="1:35">
      <c r="A283" s="95">
        <v>39400</v>
      </c>
      <c r="B283" s="96" t="s">
        <v>661</v>
      </c>
      <c r="C283" s="96">
        <v>24740346</v>
      </c>
      <c r="D283" s="97">
        <v>17845774</v>
      </c>
      <c r="E283" s="97">
        <v>0</v>
      </c>
      <c r="F283" s="97">
        <v>0</v>
      </c>
      <c r="G283" s="97">
        <v>0</v>
      </c>
      <c r="H283" s="97">
        <v>0</v>
      </c>
      <c r="I283" s="97">
        <f t="shared" si="12"/>
        <v>0</v>
      </c>
      <c r="J283" s="97"/>
      <c r="K283" s="97">
        <v>1279575</v>
      </c>
      <c r="L283" s="97">
        <v>6632</v>
      </c>
      <c r="M283" s="97">
        <v>4914645</v>
      </c>
      <c r="N283" s="97">
        <v>839020</v>
      </c>
      <c r="O283" s="97">
        <f t="shared" si="13"/>
        <v>7039872</v>
      </c>
      <c r="P283" s="97"/>
      <c r="Q283" s="97">
        <f t="shared" si="14"/>
        <v>884765</v>
      </c>
      <c r="R283" s="97">
        <v>-167801</v>
      </c>
      <c r="S283" s="97">
        <v>716964</v>
      </c>
      <c r="T283" s="98"/>
      <c r="U283" s="98"/>
      <c r="V283" s="98"/>
      <c r="W283" s="98"/>
      <c r="X283" s="98"/>
      <c r="Y283" s="98"/>
      <c r="Z283" s="98"/>
      <c r="AA283" s="98"/>
      <c r="AB283" s="99"/>
      <c r="AC283" s="99"/>
      <c r="AD283" s="99"/>
      <c r="AE283" s="99"/>
      <c r="AF283" s="99"/>
      <c r="AG283" s="99"/>
      <c r="AH283" s="99"/>
      <c r="AI283" s="99"/>
    </row>
    <row r="284" spans="1:35">
      <c r="A284" s="95">
        <v>39401</v>
      </c>
      <c r="B284" s="96" t="s">
        <v>662</v>
      </c>
      <c r="C284" s="96">
        <v>8571277</v>
      </c>
      <c r="D284" s="97">
        <v>9358530</v>
      </c>
      <c r="E284" s="97">
        <v>0</v>
      </c>
      <c r="F284" s="97">
        <v>0</v>
      </c>
      <c r="G284" s="97">
        <v>0</v>
      </c>
      <c r="H284" s="97">
        <v>3149315</v>
      </c>
      <c r="I284" s="97">
        <f t="shared" si="12"/>
        <v>3149315</v>
      </c>
      <c r="J284" s="97"/>
      <c r="K284" s="97">
        <v>671024</v>
      </c>
      <c r="L284" s="97">
        <v>3478</v>
      </c>
      <c r="M284" s="97">
        <v>2577296</v>
      </c>
      <c r="N284" s="97">
        <v>0</v>
      </c>
      <c r="O284" s="97">
        <f t="shared" si="13"/>
        <v>3251798</v>
      </c>
      <c r="P284" s="97"/>
      <c r="Q284" s="97">
        <f t="shared" si="14"/>
        <v>463981</v>
      </c>
      <c r="R284" s="97">
        <v>629864</v>
      </c>
      <c r="S284" s="97">
        <v>1093845</v>
      </c>
      <c r="T284" s="98"/>
      <c r="U284" s="98"/>
      <c r="V284" s="98"/>
      <c r="W284" s="98"/>
      <c r="X284" s="98"/>
      <c r="Y284" s="98"/>
      <c r="Z284" s="98"/>
      <c r="AA284" s="98"/>
      <c r="AB284" s="99"/>
      <c r="AC284" s="99"/>
      <c r="AD284" s="99"/>
      <c r="AE284" s="99"/>
      <c r="AF284" s="99"/>
      <c r="AG284" s="99"/>
      <c r="AH284" s="99"/>
      <c r="AI284" s="99"/>
    </row>
    <row r="285" spans="1:35">
      <c r="A285" s="95">
        <v>39500</v>
      </c>
      <c r="B285" s="96" t="s">
        <v>663</v>
      </c>
      <c r="C285" s="96">
        <v>75034823</v>
      </c>
      <c r="D285" s="97">
        <v>58945383</v>
      </c>
      <c r="E285" s="97">
        <v>0</v>
      </c>
      <c r="F285" s="97">
        <v>0</v>
      </c>
      <c r="G285" s="97">
        <v>0</v>
      </c>
      <c r="H285" s="97">
        <v>2556185</v>
      </c>
      <c r="I285" s="97">
        <f t="shared" si="12"/>
        <v>2556185</v>
      </c>
      <c r="J285" s="97"/>
      <c r="K285" s="97">
        <v>4226492</v>
      </c>
      <c r="L285" s="97">
        <v>21907</v>
      </c>
      <c r="M285" s="97">
        <v>16233289</v>
      </c>
      <c r="N285" s="97">
        <v>0</v>
      </c>
      <c r="O285" s="97">
        <f t="shared" si="13"/>
        <v>20481688</v>
      </c>
      <c r="P285" s="97"/>
      <c r="Q285" s="97">
        <f t="shared" si="14"/>
        <v>2922417</v>
      </c>
      <c r="R285" s="97">
        <v>511240</v>
      </c>
      <c r="S285" s="97">
        <v>3433657</v>
      </c>
      <c r="T285" s="98"/>
      <c r="U285" s="98"/>
      <c r="V285" s="98"/>
      <c r="W285" s="98"/>
      <c r="X285" s="98"/>
      <c r="Y285" s="98"/>
      <c r="Z285" s="98"/>
      <c r="AA285" s="98"/>
      <c r="AB285" s="99"/>
      <c r="AC285" s="99"/>
      <c r="AD285" s="99"/>
      <c r="AE285" s="99"/>
      <c r="AF285" s="99"/>
      <c r="AG285" s="99"/>
      <c r="AH285" s="99"/>
      <c r="AI285" s="99"/>
    </row>
    <row r="286" spans="1:35">
      <c r="A286" s="95">
        <v>39501</v>
      </c>
      <c r="B286" s="96" t="s">
        <v>664</v>
      </c>
      <c r="C286" s="96">
        <v>2469483</v>
      </c>
      <c r="D286" s="97">
        <v>1889920</v>
      </c>
      <c r="E286" s="97">
        <v>0</v>
      </c>
      <c r="F286" s="97">
        <v>0</v>
      </c>
      <c r="G286" s="97">
        <v>0</v>
      </c>
      <c r="H286" s="97">
        <v>28045</v>
      </c>
      <c r="I286" s="97">
        <f t="shared" si="12"/>
        <v>28045</v>
      </c>
      <c r="J286" s="97"/>
      <c r="K286" s="97">
        <v>135511</v>
      </c>
      <c r="L286" s="97">
        <v>702</v>
      </c>
      <c r="M286" s="97">
        <v>520475</v>
      </c>
      <c r="N286" s="97">
        <v>0</v>
      </c>
      <c r="O286" s="97">
        <f t="shared" si="13"/>
        <v>656688</v>
      </c>
      <c r="P286" s="97"/>
      <c r="Q286" s="97">
        <f t="shared" si="14"/>
        <v>93699</v>
      </c>
      <c r="R286" s="97">
        <v>5609</v>
      </c>
      <c r="S286" s="97">
        <v>99308</v>
      </c>
      <c r="T286" s="98"/>
      <c r="U286" s="98"/>
      <c r="V286" s="98"/>
      <c r="W286" s="98"/>
      <c r="X286" s="98"/>
      <c r="Y286" s="98"/>
      <c r="Z286" s="98"/>
      <c r="AA286" s="98"/>
      <c r="AB286" s="99"/>
      <c r="AC286" s="99"/>
      <c r="AD286" s="99"/>
      <c r="AE286" s="99"/>
      <c r="AF286" s="99"/>
      <c r="AG286" s="99"/>
      <c r="AH286" s="99"/>
      <c r="AI286" s="99"/>
    </row>
    <row r="287" spans="1:35">
      <c r="A287" s="95">
        <v>39600</v>
      </c>
      <c r="B287" s="96" t="s">
        <v>665</v>
      </c>
      <c r="C287" s="96">
        <v>242477716</v>
      </c>
      <c r="D287" s="97">
        <v>191786814</v>
      </c>
      <c r="E287" s="97">
        <v>0</v>
      </c>
      <c r="F287" s="97">
        <v>0</v>
      </c>
      <c r="G287" s="97">
        <v>0</v>
      </c>
      <c r="H287" s="97">
        <v>9914270</v>
      </c>
      <c r="I287" s="97">
        <f t="shared" si="12"/>
        <v>9914270</v>
      </c>
      <c r="J287" s="97"/>
      <c r="K287" s="97">
        <v>13751467</v>
      </c>
      <c r="L287" s="97">
        <v>71276</v>
      </c>
      <c r="M287" s="97">
        <v>52817213</v>
      </c>
      <c r="N287" s="97">
        <v>0</v>
      </c>
      <c r="O287" s="97">
        <f t="shared" si="13"/>
        <v>66639956</v>
      </c>
      <c r="P287" s="97"/>
      <c r="Q287" s="97">
        <f t="shared" si="14"/>
        <v>9508482</v>
      </c>
      <c r="R287" s="97">
        <v>1982853</v>
      </c>
      <c r="S287" s="97">
        <v>11491335</v>
      </c>
      <c r="T287" s="98"/>
      <c r="U287" s="98"/>
      <c r="V287" s="98"/>
      <c r="W287" s="98"/>
      <c r="X287" s="98"/>
      <c r="Y287" s="98"/>
      <c r="Z287" s="98"/>
      <c r="AA287" s="98"/>
      <c r="AB287" s="99"/>
      <c r="AC287" s="99"/>
      <c r="AD287" s="99"/>
      <c r="AE287" s="99"/>
      <c r="AF287" s="99"/>
      <c r="AG287" s="99"/>
      <c r="AH287" s="99"/>
      <c r="AI287" s="99"/>
    </row>
    <row r="288" spans="1:35">
      <c r="A288" s="95">
        <v>39605</v>
      </c>
      <c r="B288" s="96" t="s">
        <v>666</v>
      </c>
      <c r="C288" s="96">
        <v>34892598</v>
      </c>
      <c r="D288" s="97">
        <v>25826219</v>
      </c>
      <c r="E288" s="97">
        <v>0</v>
      </c>
      <c r="F288" s="97">
        <v>0</v>
      </c>
      <c r="G288" s="97">
        <v>0</v>
      </c>
      <c r="H288" s="97">
        <v>0</v>
      </c>
      <c r="I288" s="97">
        <f t="shared" si="12"/>
        <v>0</v>
      </c>
      <c r="J288" s="97"/>
      <c r="K288" s="97">
        <v>1851787</v>
      </c>
      <c r="L288" s="97">
        <v>9598</v>
      </c>
      <c r="M288" s="97">
        <v>7112423</v>
      </c>
      <c r="N288" s="97">
        <v>470285</v>
      </c>
      <c r="O288" s="97">
        <f t="shared" si="13"/>
        <v>9444093</v>
      </c>
      <c r="P288" s="97"/>
      <c r="Q288" s="97">
        <f t="shared" si="14"/>
        <v>1280422</v>
      </c>
      <c r="R288" s="97">
        <v>-94058</v>
      </c>
      <c r="S288" s="97">
        <v>1186364</v>
      </c>
      <c r="T288" s="98"/>
      <c r="U288" s="98"/>
      <c r="V288" s="98"/>
      <c r="W288" s="98"/>
      <c r="X288" s="98"/>
      <c r="Y288" s="98"/>
      <c r="Z288" s="98"/>
      <c r="AA288" s="98"/>
      <c r="AB288" s="99"/>
      <c r="AC288" s="99"/>
      <c r="AD288" s="99"/>
      <c r="AE288" s="99"/>
      <c r="AF288" s="99"/>
      <c r="AG288" s="99"/>
      <c r="AH288" s="99"/>
      <c r="AI288" s="99"/>
    </row>
    <row r="289" spans="1:35">
      <c r="A289" s="95">
        <v>39700</v>
      </c>
      <c r="B289" s="96" t="s">
        <v>667</v>
      </c>
      <c r="C289" s="96">
        <v>146936988</v>
      </c>
      <c r="D289" s="97">
        <v>112661025</v>
      </c>
      <c r="E289" s="97">
        <v>0</v>
      </c>
      <c r="F289" s="97">
        <v>0</v>
      </c>
      <c r="G289" s="97">
        <v>0</v>
      </c>
      <c r="H289" s="97">
        <v>1913650</v>
      </c>
      <c r="I289" s="97">
        <f t="shared" si="12"/>
        <v>1913650</v>
      </c>
      <c r="J289" s="97"/>
      <c r="K289" s="97">
        <v>8078003</v>
      </c>
      <c r="L289" s="97">
        <v>41870</v>
      </c>
      <c r="M289" s="97">
        <v>31026332</v>
      </c>
      <c r="N289" s="97">
        <v>0</v>
      </c>
      <c r="O289" s="97">
        <f t="shared" si="13"/>
        <v>39146205</v>
      </c>
      <c r="P289" s="97"/>
      <c r="Q289" s="97">
        <f t="shared" si="14"/>
        <v>5585553</v>
      </c>
      <c r="R289" s="97">
        <v>382733</v>
      </c>
      <c r="S289" s="97">
        <v>5968286</v>
      </c>
      <c r="T289" s="98"/>
      <c r="U289" s="98"/>
      <c r="V289" s="98"/>
      <c r="W289" s="98"/>
      <c r="X289" s="98"/>
      <c r="Y289" s="98"/>
      <c r="Z289" s="98"/>
      <c r="AA289" s="98"/>
      <c r="AB289" s="99"/>
      <c r="AC289" s="99"/>
      <c r="AD289" s="99"/>
      <c r="AE289" s="99"/>
      <c r="AF289" s="99"/>
      <c r="AG289" s="99"/>
      <c r="AH289" s="99"/>
      <c r="AI289" s="99"/>
    </row>
    <row r="290" spans="1:35">
      <c r="A290" s="95">
        <v>39703</v>
      </c>
      <c r="B290" s="96" t="s">
        <v>668</v>
      </c>
      <c r="C290" s="96">
        <v>4579289</v>
      </c>
      <c r="D290" s="97">
        <v>4599680</v>
      </c>
      <c r="E290" s="97">
        <v>0</v>
      </c>
      <c r="F290" s="97">
        <v>0</v>
      </c>
      <c r="G290" s="97">
        <v>0</v>
      </c>
      <c r="H290" s="97">
        <v>1244855</v>
      </c>
      <c r="I290" s="97">
        <f t="shared" si="12"/>
        <v>1244855</v>
      </c>
      <c r="J290" s="97"/>
      <c r="K290" s="97">
        <v>329805</v>
      </c>
      <c r="L290" s="97">
        <v>1709</v>
      </c>
      <c r="M290" s="97">
        <v>1266731</v>
      </c>
      <c r="N290" s="97">
        <v>0</v>
      </c>
      <c r="O290" s="97">
        <f t="shared" si="13"/>
        <v>1598245</v>
      </c>
      <c r="P290" s="97"/>
      <c r="Q290" s="97">
        <f t="shared" si="14"/>
        <v>228045</v>
      </c>
      <c r="R290" s="97">
        <v>248973</v>
      </c>
      <c r="S290" s="97">
        <v>477018</v>
      </c>
      <c r="T290" s="98"/>
      <c r="U290" s="98"/>
      <c r="V290" s="98"/>
      <c r="W290" s="98"/>
      <c r="X290" s="98"/>
      <c r="Y290" s="98"/>
      <c r="Z290" s="98"/>
      <c r="AA290" s="98"/>
      <c r="AB290" s="99"/>
      <c r="AC290" s="99"/>
      <c r="AD290" s="99"/>
      <c r="AE290" s="99"/>
      <c r="AF290" s="99"/>
      <c r="AG290" s="99"/>
      <c r="AH290" s="99"/>
      <c r="AI290" s="99"/>
    </row>
    <row r="291" spans="1:35">
      <c r="A291" s="95">
        <v>39705</v>
      </c>
      <c r="B291" s="96" t="s">
        <v>669</v>
      </c>
      <c r="C291" s="96">
        <v>34482795</v>
      </c>
      <c r="D291" s="97">
        <v>24476663</v>
      </c>
      <c r="E291" s="97">
        <v>0</v>
      </c>
      <c r="F291" s="97">
        <v>0</v>
      </c>
      <c r="G291" s="97">
        <v>0</v>
      </c>
      <c r="H291" s="97">
        <v>0</v>
      </c>
      <c r="I291" s="97">
        <f t="shared" si="12"/>
        <v>0</v>
      </c>
      <c r="J291" s="97"/>
      <c r="K291" s="97">
        <v>1755022</v>
      </c>
      <c r="L291" s="97">
        <v>9097</v>
      </c>
      <c r="M291" s="97">
        <v>6740761</v>
      </c>
      <c r="N291" s="97">
        <v>1601675</v>
      </c>
      <c r="O291" s="97">
        <f t="shared" si="13"/>
        <v>10106555</v>
      </c>
      <c r="P291" s="97"/>
      <c r="Q291" s="97">
        <f t="shared" si="14"/>
        <v>1213514</v>
      </c>
      <c r="R291" s="97">
        <v>-320334</v>
      </c>
      <c r="S291" s="97">
        <v>893180</v>
      </c>
      <c r="T291" s="98"/>
      <c r="U291" s="98"/>
      <c r="V291" s="98"/>
      <c r="W291" s="98"/>
      <c r="X291" s="98"/>
      <c r="Y291" s="98"/>
      <c r="Z291" s="98"/>
      <c r="AA291" s="98"/>
      <c r="AB291" s="99"/>
      <c r="AC291" s="99"/>
      <c r="AD291" s="99"/>
      <c r="AE291" s="99"/>
      <c r="AF291" s="99"/>
      <c r="AG291" s="99"/>
      <c r="AH291" s="99"/>
      <c r="AI291" s="99"/>
    </row>
    <row r="292" spans="1:35">
      <c r="A292" s="95">
        <v>39800</v>
      </c>
      <c r="B292" s="96" t="s">
        <v>670</v>
      </c>
      <c r="C292" s="96">
        <v>162616721</v>
      </c>
      <c r="D292" s="97">
        <v>124608101</v>
      </c>
      <c r="E292" s="97">
        <v>0</v>
      </c>
      <c r="F292" s="97">
        <v>0</v>
      </c>
      <c r="G292" s="97">
        <v>0</v>
      </c>
      <c r="H292" s="97">
        <v>2184990</v>
      </c>
      <c r="I292" s="97">
        <f t="shared" si="12"/>
        <v>2184990</v>
      </c>
      <c r="J292" s="97"/>
      <c r="K292" s="97">
        <v>8934630</v>
      </c>
      <c r="L292" s="97">
        <v>46310</v>
      </c>
      <c r="M292" s="97">
        <v>34316502</v>
      </c>
      <c r="N292" s="97">
        <v>0</v>
      </c>
      <c r="O292" s="97">
        <f t="shared" si="13"/>
        <v>43297442</v>
      </c>
      <c r="P292" s="97"/>
      <c r="Q292" s="97">
        <f t="shared" si="14"/>
        <v>6177870</v>
      </c>
      <c r="R292" s="97">
        <v>436994</v>
      </c>
      <c r="S292" s="97">
        <v>6614864</v>
      </c>
      <c r="T292" s="98"/>
      <c r="U292" s="98"/>
      <c r="V292" s="98"/>
      <c r="W292" s="98"/>
      <c r="X292" s="98"/>
      <c r="Y292" s="98"/>
      <c r="Z292" s="98"/>
      <c r="AA292" s="98"/>
      <c r="AB292" s="99"/>
      <c r="AC292" s="99"/>
      <c r="AD292" s="99"/>
      <c r="AE292" s="99"/>
      <c r="AF292" s="99"/>
      <c r="AG292" s="99"/>
      <c r="AH292" s="99"/>
      <c r="AI292" s="99"/>
    </row>
    <row r="293" spans="1:35">
      <c r="A293" s="95">
        <v>39805</v>
      </c>
      <c r="B293" s="96" t="s">
        <v>671</v>
      </c>
      <c r="C293" s="96">
        <v>18289854</v>
      </c>
      <c r="D293" s="97">
        <v>13581219</v>
      </c>
      <c r="E293" s="97">
        <v>0</v>
      </c>
      <c r="F293" s="97">
        <v>0</v>
      </c>
      <c r="G293" s="97">
        <v>0</v>
      </c>
      <c r="H293" s="97">
        <v>0</v>
      </c>
      <c r="I293" s="97">
        <f t="shared" si="12"/>
        <v>0</v>
      </c>
      <c r="J293" s="97"/>
      <c r="K293" s="97">
        <v>973798</v>
      </c>
      <c r="L293" s="97">
        <v>5047</v>
      </c>
      <c r="M293" s="97">
        <v>3740206</v>
      </c>
      <c r="N293" s="97">
        <v>182180</v>
      </c>
      <c r="O293" s="97">
        <f t="shared" si="13"/>
        <v>4901231</v>
      </c>
      <c r="P293" s="97"/>
      <c r="Q293" s="97">
        <f t="shared" si="14"/>
        <v>673335</v>
      </c>
      <c r="R293" s="97">
        <v>-36438</v>
      </c>
      <c r="S293" s="97">
        <v>636897</v>
      </c>
      <c r="T293" s="98"/>
      <c r="U293" s="98"/>
      <c r="V293" s="98"/>
      <c r="W293" s="98"/>
      <c r="X293" s="98"/>
      <c r="Y293" s="98"/>
      <c r="Z293" s="98"/>
      <c r="AA293" s="98"/>
      <c r="AB293" s="99"/>
      <c r="AC293" s="99"/>
      <c r="AD293" s="99"/>
      <c r="AE293" s="99"/>
      <c r="AF293" s="99"/>
      <c r="AG293" s="99"/>
      <c r="AH293" s="99"/>
      <c r="AI293" s="99"/>
    </row>
    <row r="294" spans="1:35">
      <c r="A294" s="95">
        <v>39900</v>
      </c>
      <c r="B294" s="96" t="s">
        <v>672</v>
      </c>
      <c r="C294" s="96">
        <v>80317095</v>
      </c>
      <c r="D294" s="97">
        <v>63360414</v>
      </c>
      <c r="E294" s="97">
        <v>0</v>
      </c>
      <c r="F294" s="97">
        <v>0</v>
      </c>
      <c r="G294" s="97">
        <v>0</v>
      </c>
      <c r="H294" s="97">
        <v>3088980</v>
      </c>
      <c r="I294" s="97">
        <f t="shared" si="12"/>
        <v>3088980</v>
      </c>
      <c r="J294" s="97"/>
      <c r="K294" s="97">
        <v>4543058</v>
      </c>
      <c r="L294" s="97">
        <v>23547</v>
      </c>
      <c r="M294" s="97">
        <v>17449169</v>
      </c>
      <c r="N294" s="97">
        <v>0</v>
      </c>
      <c r="O294" s="97">
        <f t="shared" si="13"/>
        <v>22015774</v>
      </c>
      <c r="P294" s="97"/>
      <c r="Q294" s="97">
        <f t="shared" si="14"/>
        <v>3141308</v>
      </c>
      <c r="R294" s="97">
        <v>617800</v>
      </c>
      <c r="S294" s="97">
        <v>3759108</v>
      </c>
      <c r="T294" s="98"/>
      <c r="U294" s="98"/>
      <c r="V294" s="98"/>
      <c r="W294" s="98"/>
      <c r="X294" s="98"/>
      <c r="Y294" s="98"/>
      <c r="Z294" s="98"/>
      <c r="AA294" s="98"/>
      <c r="AB294" s="99"/>
      <c r="AC294" s="99"/>
      <c r="AD294" s="99"/>
      <c r="AE294" s="99"/>
      <c r="AF294" s="99"/>
      <c r="AG294" s="99"/>
      <c r="AH294" s="99"/>
      <c r="AI294" s="99"/>
    </row>
    <row r="295" spans="1:35">
      <c r="A295" s="95">
        <v>40000</v>
      </c>
      <c r="B295" s="96" t="s">
        <v>673</v>
      </c>
      <c r="C295" s="96">
        <v>130135168</v>
      </c>
      <c r="D295" s="97">
        <v>88177756</v>
      </c>
      <c r="E295" s="97">
        <v>0</v>
      </c>
      <c r="F295" s="97">
        <v>0</v>
      </c>
      <c r="G295" s="97">
        <v>0</v>
      </c>
      <c r="H295" s="97">
        <v>0</v>
      </c>
      <c r="I295" s="97">
        <f t="shared" si="12"/>
        <v>0</v>
      </c>
      <c r="J295" s="97"/>
      <c r="K295" s="97">
        <v>6322507</v>
      </c>
      <c r="L295" s="97">
        <v>32771</v>
      </c>
      <c r="M295" s="97">
        <v>24283751</v>
      </c>
      <c r="N295" s="97">
        <v>9550665</v>
      </c>
      <c r="O295" s="97">
        <f t="shared" si="13"/>
        <v>40189694</v>
      </c>
      <c r="P295" s="97"/>
      <c r="Q295" s="97">
        <f t="shared" si="14"/>
        <v>4371712</v>
      </c>
      <c r="R295" s="97">
        <v>-1910133</v>
      </c>
      <c r="S295" s="97">
        <v>2461579</v>
      </c>
      <c r="T295" s="98"/>
      <c r="U295" s="98"/>
      <c r="V295" s="98"/>
      <c r="W295" s="98"/>
      <c r="X295" s="98"/>
      <c r="Y295" s="98"/>
      <c r="Z295" s="98"/>
      <c r="AA295" s="98"/>
      <c r="AB295" s="99"/>
      <c r="AC295" s="99"/>
      <c r="AD295" s="99"/>
      <c r="AE295" s="99"/>
      <c r="AF295" s="99"/>
      <c r="AG295" s="99"/>
      <c r="AH295" s="99"/>
      <c r="AI295" s="99"/>
    </row>
    <row r="296" spans="1:35">
      <c r="A296" s="95">
        <v>51000</v>
      </c>
      <c r="B296" s="96" t="s">
        <v>674</v>
      </c>
      <c r="C296" s="96">
        <v>1225158068</v>
      </c>
      <c r="D296" s="97">
        <v>872679928</v>
      </c>
      <c r="E296" s="97">
        <v>0</v>
      </c>
      <c r="F296" s="97">
        <v>0</v>
      </c>
      <c r="G296" s="97">
        <v>0</v>
      </c>
      <c r="H296" s="97">
        <v>0</v>
      </c>
      <c r="I296" s="97">
        <f t="shared" si="12"/>
        <v>0</v>
      </c>
      <c r="J296" s="97"/>
      <c r="K296" s="97">
        <v>62572756</v>
      </c>
      <c r="L296" s="97">
        <v>324326</v>
      </c>
      <c r="M296" s="97">
        <v>240332068</v>
      </c>
      <c r="N296" s="97">
        <v>52120280</v>
      </c>
      <c r="O296" s="97">
        <f t="shared" si="13"/>
        <v>355349430</v>
      </c>
      <c r="P296" s="97"/>
      <c r="Q296" s="97">
        <f t="shared" si="14"/>
        <v>43266070</v>
      </c>
      <c r="R296" s="97">
        <v>-10424057</v>
      </c>
      <c r="S296" s="97">
        <v>32842013</v>
      </c>
      <c r="T296" s="98"/>
      <c r="U296" s="98"/>
      <c r="V296" s="98"/>
      <c r="W296" s="98"/>
      <c r="X296" s="98"/>
      <c r="Y296" s="98"/>
      <c r="Z296" s="98"/>
      <c r="AA296" s="98"/>
      <c r="AB296" s="99"/>
      <c r="AC296" s="99"/>
      <c r="AD296" s="99"/>
      <c r="AE296" s="99"/>
      <c r="AF296" s="99"/>
      <c r="AG296" s="99"/>
      <c r="AH296" s="99"/>
      <c r="AI296" s="99"/>
    </row>
    <row r="297" spans="1:35">
      <c r="A297" s="95">
        <v>51000.1</v>
      </c>
      <c r="B297" s="96" t="s">
        <v>675</v>
      </c>
      <c r="C297" s="96">
        <v>662298</v>
      </c>
      <c r="D297" s="97">
        <v>523596</v>
      </c>
      <c r="E297" s="97">
        <v>0</v>
      </c>
      <c r="F297" s="97">
        <v>0</v>
      </c>
      <c r="G297" s="97">
        <v>0</v>
      </c>
      <c r="H297" s="97">
        <v>35715</v>
      </c>
      <c r="I297" s="97">
        <f t="shared" si="12"/>
        <v>35715</v>
      </c>
      <c r="J297" s="97"/>
      <c r="K297" s="97">
        <v>37543</v>
      </c>
      <c r="L297" s="97">
        <v>195</v>
      </c>
      <c r="M297" s="97">
        <v>144196</v>
      </c>
      <c r="N297" s="97">
        <v>0</v>
      </c>
      <c r="O297" s="97">
        <f t="shared" si="13"/>
        <v>181934</v>
      </c>
      <c r="P297" s="97"/>
      <c r="Q297" s="97">
        <f t="shared" si="14"/>
        <v>25959</v>
      </c>
      <c r="R297" s="97">
        <v>7145</v>
      </c>
      <c r="S297" s="97">
        <v>33104</v>
      </c>
      <c r="T297" s="98"/>
      <c r="U297" s="98"/>
      <c r="V297" s="98"/>
      <c r="W297" s="98"/>
      <c r="X297" s="98"/>
      <c r="Y297" s="98"/>
      <c r="Z297" s="98"/>
      <c r="AA297" s="98"/>
      <c r="AB297" s="99"/>
      <c r="AC297" s="99"/>
      <c r="AD297" s="99"/>
      <c r="AE297" s="99"/>
      <c r="AF297" s="99"/>
      <c r="AG297" s="99"/>
      <c r="AH297" s="99"/>
      <c r="AI297" s="99"/>
    </row>
    <row r="298" spans="1:35">
      <c r="A298" s="95">
        <v>51000.2</v>
      </c>
      <c r="B298" s="96" t="s">
        <v>676</v>
      </c>
      <c r="C298" s="96">
        <v>26359384</v>
      </c>
      <c r="D298" s="97">
        <v>20123893</v>
      </c>
      <c r="E298" s="97">
        <v>0</v>
      </c>
      <c r="F298" s="97">
        <v>0</v>
      </c>
      <c r="G298" s="97">
        <v>0</v>
      </c>
      <c r="H298" s="97">
        <v>404300</v>
      </c>
      <c r="I298" s="97">
        <f t="shared" si="12"/>
        <v>404300</v>
      </c>
      <c r="J298" s="97"/>
      <c r="K298" s="97">
        <v>1442920</v>
      </c>
      <c r="L298" s="97">
        <v>7479</v>
      </c>
      <c r="M298" s="97">
        <v>5542028</v>
      </c>
      <c r="N298" s="97">
        <v>0</v>
      </c>
      <c r="O298" s="97">
        <f t="shared" si="13"/>
        <v>6992427</v>
      </c>
      <c r="P298" s="97"/>
      <c r="Q298" s="97">
        <f t="shared" si="14"/>
        <v>997710</v>
      </c>
      <c r="R298" s="97">
        <v>80863</v>
      </c>
      <c r="S298" s="97">
        <v>1078573</v>
      </c>
      <c r="T298" s="98"/>
      <c r="U298" s="98"/>
      <c r="V298" s="98"/>
      <c r="W298" s="98"/>
      <c r="X298" s="98"/>
      <c r="Y298" s="98"/>
      <c r="Z298" s="98"/>
      <c r="AA298" s="98"/>
      <c r="AB298" s="99"/>
      <c r="AC298" s="99"/>
      <c r="AD298" s="99"/>
      <c r="AE298" s="99"/>
      <c r="AF298" s="99"/>
      <c r="AG298" s="99"/>
      <c r="AH298" s="99"/>
      <c r="AI298" s="99"/>
    </row>
    <row r="299" spans="1:35">
      <c r="A299" s="95">
        <v>60000</v>
      </c>
      <c r="B299" s="96" t="s">
        <v>677</v>
      </c>
      <c r="C299" s="96">
        <v>6242641</v>
      </c>
      <c r="D299" s="97">
        <v>3725775</v>
      </c>
      <c r="E299" s="97">
        <v>0</v>
      </c>
      <c r="F299" s="97">
        <v>0</v>
      </c>
      <c r="G299" s="97">
        <v>0</v>
      </c>
      <c r="H299" s="97">
        <v>0</v>
      </c>
      <c r="I299" s="97">
        <f t="shared" si="12"/>
        <v>0</v>
      </c>
      <c r="J299" s="97"/>
      <c r="K299" s="97">
        <v>267145</v>
      </c>
      <c r="L299" s="97">
        <v>1385</v>
      </c>
      <c r="M299" s="97">
        <v>1026061</v>
      </c>
      <c r="N299" s="97">
        <v>997465</v>
      </c>
      <c r="O299" s="97">
        <f t="shared" si="13"/>
        <v>2292056</v>
      </c>
      <c r="P299" s="97"/>
      <c r="Q299" s="97">
        <f t="shared" si="14"/>
        <v>184718</v>
      </c>
      <c r="R299" s="97">
        <v>-199497</v>
      </c>
      <c r="S299" s="97">
        <v>-14779</v>
      </c>
      <c r="T299" s="98"/>
      <c r="U299" s="98"/>
      <c r="V299" s="98"/>
      <c r="W299" s="98"/>
      <c r="X299" s="98"/>
      <c r="Y299" s="98"/>
      <c r="Z299" s="98"/>
      <c r="AA299" s="98"/>
      <c r="AB299" s="99"/>
      <c r="AC299" s="99"/>
      <c r="AD299" s="99"/>
      <c r="AE299" s="99"/>
      <c r="AF299" s="99"/>
      <c r="AG299" s="99"/>
      <c r="AH299" s="99"/>
      <c r="AI299" s="99"/>
    </row>
    <row r="300" spans="1:35">
      <c r="A300" s="95">
        <v>90901</v>
      </c>
      <c r="B300" s="96" t="s">
        <v>678</v>
      </c>
      <c r="C300" s="96">
        <v>31096883</v>
      </c>
      <c r="D300" s="97">
        <v>26753885</v>
      </c>
      <c r="E300" s="97">
        <v>0</v>
      </c>
      <c r="F300" s="97">
        <v>0</v>
      </c>
      <c r="G300" s="97">
        <v>0</v>
      </c>
      <c r="H300" s="97">
        <v>3668780</v>
      </c>
      <c r="I300" s="97">
        <f t="shared" si="12"/>
        <v>3668780</v>
      </c>
      <c r="J300" s="97"/>
      <c r="K300" s="97">
        <v>1918303</v>
      </c>
      <c r="L300" s="97">
        <v>9943</v>
      </c>
      <c r="M300" s="97">
        <v>7367898</v>
      </c>
      <c r="N300" s="97">
        <v>0</v>
      </c>
      <c r="O300" s="97">
        <f t="shared" si="13"/>
        <v>9296144</v>
      </c>
      <c r="P300" s="97"/>
      <c r="Q300" s="97">
        <f t="shared" si="14"/>
        <v>1326415</v>
      </c>
      <c r="R300" s="97">
        <v>733761</v>
      </c>
      <c r="S300" s="97">
        <v>2060176</v>
      </c>
      <c r="T300" s="98"/>
      <c r="U300" s="98"/>
      <c r="V300" s="98"/>
      <c r="W300" s="98"/>
      <c r="X300" s="98"/>
      <c r="Y300" s="98"/>
      <c r="Z300" s="98"/>
      <c r="AA300" s="98"/>
      <c r="AB300" s="99"/>
      <c r="AC300" s="99"/>
      <c r="AD300" s="99"/>
      <c r="AE300" s="99"/>
      <c r="AF300" s="99"/>
      <c r="AG300" s="99"/>
      <c r="AH300" s="99"/>
      <c r="AI300" s="99"/>
    </row>
    <row r="301" spans="1:35">
      <c r="A301" s="95">
        <v>91041</v>
      </c>
      <c r="B301" s="96" t="s">
        <v>679</v>
      </c>
      <c r="C301" s="96">
        <v>5639786</v>
      </c>
      <c r="D301" s="97">
        <v>4886483</v>
      </c>
      <c r="E301" s="97">
        <v>0</v>
      </c>
      <c r="F301" s="97">
        <v>0</v>
      </c>
      <c r="G301" s="97">
        <v>0</v>
      </c>
      <c r="H301" s="97">
        <v>687860</v>
      </c>
      <c r="I301" s="97">
        <f t="shared" si="12"/>
        <v>687860</v>
      </c>
      <c r="J301" s="97"/>
      <c r="K301" s="97">
        <v>350370</v>
      </c>
      <c r="L301" s="97">
        <v>1816</v>
      </c>
      <c r="M301" s="97">
        <v>1345715</v>
      </c>
      <c r="N301" s="97">
        <v>0</v>
      </c>
      <c r="O301" s="97">
        <f t="shared" si="13"/>
        <v>1697901</v>
      </c>
      <c r="P301" s="97"/>
      <c r="Q301" s="97">
        <f t="shared" si="14"/>
        <v>242264</v>
      </c>
      <c r="R301" s="97">
        <v>137572</v>
      </c>
      <c r="S301" s="97">
        <v>379836</v>
      </c>
      <c r="T301" s="98"/>
      <c r="U301" s="98"/>
      <c r="V301" s="98"/>
      <c r="W301" s="98"/>
      <c r="X301" s="98"/>
      <c r="Y301" s="98"/>
      <c r="Z301" s="98"/>
      <c r="AA301" s="98"/>
      <c r="AB301" s="99"/>
      <c r="AC301" s="99"/>
      <c r="AD301" s="99"/>
      <c r="AE301" s="99"/>
      <c r="AF301" s="99"/>
      <c r="AG301" s="99"/>
      <c r="AH301" s="99"/>
      <c r="AI301" s="99"/>
    </row>
    <row r="302" spans="1:35">
      <c r="A302" s="95">
        <v>91111</v>
      </c>
      <c r="B302" s="96" t="s">
        <v>680</v>
      </c>
      <c r="C302" s="96">
        <v>3047101</v>
      </c>
      <c r="D302" s="97">
        <v>2769848</v>
      </c>
      <c r="E302" s="97">
        <v>0</v>
      </c>
      <c r="F302" s="97">
        <v>0</v>
      </c>
      <c r="G302" s="97">
        <v>0</v>
      </c>
      <c r="H302" s="97">
        <v>526955</v>
      </c>
      <c r="I302" s="97">
        <f t="shared" si="12"/>
        <v>526955</v>
      </c>
      <c r="J302" s="97"/>
      <c r="K302" s="97">
        <v>198603</v>
      </c>
      <c r="L302" s="97">
        <v>1029</v>
      </c>
      <c r="M302" s="97">
        <v>762804</v>
      </c>
      <c r="N302" s="97">
        <v>0</v>
      </c>
      <c r="O302" s="97">
        <f t="shared" si="13"/>
        <v>962436</v>
      </c>
      <c r="P302" s="97"/>
      <c r="Q302" s="97">
        <f t="shared" si="14"/>
        <v>137325</v>
      </c>
      <c r="R302" s="97">
        <v>105395</v>
      </c>
      <c r="S302" s="97">
        <v>242720</v>
      </c>
      <c r="T302" s="98"/>
      <c r="U302" s="98"/>
      <c r="V302" s="98"/>
      <c r="W302" s="98"/>
      <c r="X302" s="98"/>
      <c r="Y302" s="98"/>
      <c r="Z302" s="98"/>
      <c r="AA302" s="98"/>
      <c r="AB302" s="99"/>
      <c r="AC302" s="99"/>
      <c r="AD302" s="99"/>
      <c r="AE302" s="99"/>
      <c r="AF302" s="99"/>
      <c r="AG302" s="99"/>
      <c r="AH302" s="99"/>
      <c r="AI302" s="99"/>
    </row>
    <row r="303" spans="1:35">
      <c r="A303" s="95">
        <v>91151</v>
      </c>
      <c r="B303" s="96" t="s">
        <v>681</v>
      </c>
      <c r="C303" s="96">
        <v>8868324</v>
      </c>
      <c r="D303" s="97">
        <v>7606034</v>
      </c>
      <c r="E303" s="97">
        <v>0</v>
      </c>
      <c r="F303" s="97">
        <v>0</v>
      </c>
      <c r="G303" s="97">
        <v>0</v>
      </c>
      <c r="H303" s="97">
        <v>1002870</v>
      </c>
      <c r="I303" s="97">
        <f t="shared" si="12"/>
        <v>1002870</v>
      </c>
      <c r="J303" s="97"/>
      <c r="K303" s="97">
        <v>545367</v>
      </c>
      <c r="L303" s="97">
        <v>2827</v>
      </c>
      <c r="M303" s="97">
        <v>2094667</v>
      </c>
      <c r="N303" s="97">
        <v>0</v>
      </c>
      <c r="O303" s="97">
        <f t="shared" si="13"/>
        <v>2642861</v>
      </c>
      <c r="P303" s="97"/>
      <c r="Q303" s="97">
        <f t="shared" si="14"/>
        <v>377095</v>
      </c>
      <c r="R303" s="97">
        <v>200576</v>
      </c>
      <c r="S303" s="97">
        <v>577671</v>
      </c>
      <c r="T303" s="98"/>
      <c r="U303" s="98"/>
      <c r="V303" s="98"/>
      <c r="W303" s="98"/>
      <c r="X303" s="98"/>
      <c r="Y303" s="98"/>
      <c r="Z303" s="98"/>
      <c r="AA303" s="98"/>
      <c r="AB303" s="99"/>
      <c r="AC303" s="99"/>
      <c r="AD303" s="99"/>
      <c r="AE303" s="99"/>
      <c r="AF303" s="99"/>
      <c r="AG303" s="99"/>
      <c r="AH303" s="99"/>
      <c r="AI303" s="99"/>
    </row>
    <row r="304" spans="1:35">
      <c r="A304" s="95">
        <v>98101</v>
      </c>
      <c r="B304" s="96" t="s">
        <v>682</v>
      </c>
      <c r="C304" s="96">
        <v>40276690</v>
      </c>
      <c r="D304" s="97">
        <v>34160722</v>
      </c>
      <c r="E304" s="97">
        <v>0</v>
      </c>
      <c r="F304" s="97">
        <v>0</v>
      </c>
      <c r="G304" s="97">
        <v>0</v>
      </c>
      <c r="H304" s="97">
        <v>4176610</v>
      </c>
      <c r="I304" s="97">
        <f t="shared" si="12"/>
        <v>4176610</v>
      </c>
      <c r="J304" s="97"/>
      <c r="K304" s="97">
        <v>2449387</v>
      </c>
      <c r="L304" s="97">
        <v>12696</v>
      </c>
      <c r="M304" s="97">
        <v>9407707</v>
      </c>
      <c r="N304" s="97">
        <v>0</v>
      </c>
      <c r="O304" s="97">
        <f t="shared" si="13"/>
        <v>11869790</v>
      </c>
      <c r="P304" s="97"/>
      <c r="Q304" s="97">
        <f t="shared" si="14"/>
        <v>1693634</v>
      </c>
      <c r="R304" s="97">
        <v>835323</v>
      </c>
      <c r="S304" s="97">
        <v>2528957</v>
      </c>
      <c r="T304" s="98"/>
      <c r="U304" s="98"/>
      <c r="V304" s="98"/>
      <c r="W304" s="98"/>
      <c r="X304" s="98"/>
      <c r="Y304" s="98"/>
      <c r="Z304" s="98"/>
      <c r="AA304" s="98"/>
      <c r="AB304" s="99"/>
      <c r="AC304" s="99"/>
      <c r="AD304" s="99"/>
      <c r="AE304" s="99"/>
      <c r="AF304" s="99"/>
      <c r="AG304" s="99"/>
      <c r="AH304" s="99"/>
      <c r="AI304" s="99"/>
    </row>
    <row r="305" spans="1:35">
      <c r="A305" s="95">
        <v>98103</v>
      </c>
      <c r="B305" s="96" t="s">
        <v>683</v>
      </c>
      <c r="C305" s="96">
        <v>8105226</v>
      </c>
      <c r="D305" s="97">
        <v>6289173</v>
      </c>
      <c r="E305" s="97">
        <v>0</v>
      </c>
      <c r="F305" s="97">
        <v>0</v>
      </c>
      <c r="G305" s="97">
        <v>0</v>
      </c>
      <c r="H305" s="97">
        <v>218265</v>
      </c>
      <c r="I305" s="97">
        <f t="shared" si="12"/>
        <v>218265</v>
      </c>
      <c r="J305" s="97"/>
      <c r="K305" s="97">
        <v>450945</v>
      </c>
      <c r="L305" s="97">
        <v>2337</v>
      </c>
      <c r="M305" s="97">
        <v>1732010</v>
      </c>
      <c r="N305" s="97">
        <v>0</v>
      </c>
      <c r="O305" s="97">
        <f t="shared" si="13"/>
        <v>2185292</v>
      </c>
      <c r="P305" s="97"/>
      <c r="Q305" s="97">
        <f t="shared" si="14"/>
        <v>311807</v>
      </c>
      <c r="R305" s="97">
        <v>43652</v>
      </c>
      <c r="S305" s="97">
        <v>355459</v>
      </c>
      <c r="T305" s="98"/>
      <c r="U305" s="98"/>
      <c r="V305" s="98"/>
      <c r="W305" s="98"/>
      <c r="X305" s="98"/>
      <c r="Y305" s="98"/>
      <c r="Z305" s="98"/>
      <c r="AA305" s="98"/>
      <c r="AB305" s="99"/>
      <c r="AC305" s="99"/>
      <c r="AD305" s="99"/>
      <c r="AE305" s="99"/>
      <c r="AF305" s="99"/>
      <c r="AG305" s="99"/>
      <c r="AH305" s="99"/>
      <c r="AI305" s="99"/>
    </row>
    <row r="306" spans="1:35">
      <c r="A306" s="95">
        <v>98111</v>
      </c>
      <c r="B306" s="96" t="s">
        <v>684</v>
      </c>
      <c r="C306" s="96">
        <v>15328314</v>
      </c>
      <c r="D306" s="97">
        <v>12123671</v>
      </c>
      <c r="E306" s="97">
        <v>0</v>
      </c>
      <c r="F306" s="97">
        <v>0</v>
      </c>
      <c r="G306" s="97">
        <v>0</v>
      </c>
      <c r="H306" s="97">
        <v>621765</v>
      </c>
      <c r="I306" s="97">
        <f t="shared" si="12"/>
        <v>621765</v>
      </c>
      <c r="J306" s="97"/>
      <c r="K306" s="97">
        <v>869290</v>
      </c>
      <c r="L306" s="97">
        <v>4506</v>
      </c>
      <c r="M306" s="97">
        <v>3338804</v>
      </c>
      <c r="N306" s="97">
        <v>0</v>
      </c>
      <c r="O306" s="97">
        <f t="shared" si="13"/>
        <v>4212600</v>
      </c>
      <c r="P306" s="97"/>
      <c r="Q306" s="97">
        <f t="shared" si="14"/>
        <v>601072</v>
      </c>
      <c r="R306" s="97">
        <v>124349</v>
      </c>
      <c r="S306" s="97">
        <v>725421</v>
      </c>
      <c r="T306" s="98"/>
      <c r="U306" s="98"/>
      <c r="V306" s="98"/>
      <c r="W306" s="98"/>
      <c r="X306" s="98"/>
      <c r="Y306" s="98"/>
      <c r="Z306" s="98"/>
      <c r="AA306" s="98"/>
      <c r="AB306" s="99"/>
      <c r="AC306" s="99"/>
      <c r="AD306" s="99"/>
      <c r="AE306" s="99"/>
      <c r="AF306" s="99"/>
      <c r="AG306" s="99"/>
      <c r="AH306" s="99"/>
      <c r="AI306" s="99"/>
    </row>
    <row r="307" spans="1:35">
      <c r="A307" s="95">
        <v>98131</v>
      </c>
      <c r="B307" s="96" t="s">
        <v>685</v>
      </c>
      <c r="C307" s="96">
        <v>4316628</v>
      </c>
      <c r="D307" s="97">
        <v>2950894</v>
      </c>
      <c r="E307" s="97">
        <v>0</v>
      </c>
      <c r="F307" s="97">
        <v>0</v>
      </c>
      <c r="G307" s="97">
        <v>0</v>
      </c>
      <c r="H307" s="97">
        <v>0</v>
      </c>
      <c r="I307" s="97">
        <f t="shared" si="12"/>
        <v>0</v>
      </c>
      <c r="J307" s="97"/>
      <c r="K307" s="97">
        <v>211585</v>
      </c>
      <c r="L307" s="97">
        <v>1097</v>
      </c>
      <c r="M307" s="97">
        <v>812663</v>
      </c>
      <c r="N307" s="97">
        <v>327435</v>
      </c>
      <c r="O307" s="97">
        <f t="shared" si="13"/>
        <v>1352780</v>
      </c>
      <c r="P307" s="97"/>
      <c r="Q307" s="97">
        <f t="shared" si="14"/>
        <v>146301</v>
      </c>
      <c r="R307" s="97">
        <v>-65490</v>
      </c>
      <c r="S307" s="97">
        <v>80811</v>
      </c>
      <c r="T307" s="98"/>
      <c r="U307" s="98"/>
      <c r="V307" s="98"/>
      <c r="W307" s="98"/>
      <c r="X307" s="98"/>
      <c r="Y307" s="98"/>
      <c r="Z307" s="98"/>
      <c r="AA307" s="98"/>
      <c r="AB307" s="99"/>
      <c r="AC307" s="99"/>
      <c r="AD307" s="99"/>
      <c r="AE307" s="99"/>
      <c r="AF307" s="99"/>
      <c r="AG307" s="99"/>
      <c r="AH307" s="99"/>
      <c r="AI307" s="99"/>
    </row>
    <row r="308" spans="1:35">
      <c r="A308" s="95">
        <v>99401</v>
      </c>
      <c r="B308" s="96" t="s">
        <v>686</v>
      </c>
      <c r="C308" s="96">
        <v>13222163</v>
      </c>
      <c r="D308" s="97">
        <v>10959935</v>
      </c>
      <c r="E308" s="97">
        <v>0</v>
      </c>
      <c r="F308" s="97">
        <v>0</v>
      </c>
      <c r="G308" s="97">
        <v>0</v>
      </c>
      <c r="H308" s="97">
        <v>1109455</v>
      </c>
      <c r="I308" s="97">
        <f t="shared" si="12"/>
        <v>1109455</v>
      </c>
      <c r="J308" s="97"/>
      <c r="K308" s="97">
        <v>785847</v>
      </c>
      <c r="L308" s="97">
        <v>4073</v>
      </c>
      <c r="M308" s="97">
        <v>3018316</v>
      </c>
      <c r="N308" s="97">
        <v>0</v>
      </c>
      <c r="O308" s="97">
        <f t="shared" si="13"/>
        <v>3808236</v>
      </c>
      <c r="P308" s="97"/>
      <c r="Q308" s="97">
        <f t="shared" si="14"/>
        <v>543376</v>
      </c>
      <c r="R308" s="97">
        <v>221891</v>
      </c>
      <c r="S308" s="97">
        <v>765267</v>
      </c>
      <c r="T308" s="98"/>
      <c r="U308" s="98"/>
      <c r="V308" s="98"/>
      <c r="W308" s="98"/>
      <c r="X308" s="98"/>
      <c r="Y308" s="98"/>
      <c r="Z308" s="98"/>
      <c r="AA308" s="98"/>
      <c r="AB308" s="99"/>
      <c r="AC308" s="99"/>
      <c r="AD308" s="99"/>
      <c r="AE308" s="99"/>
      <c r="AF308" s="99"/>
      <c r="AG308" s="99"/>
      <c r="AH308" s="99"/>
      <c r="AI308" s="99"/>
    </row>
    <row r="309" spans="1:35">
      <c r="A309" s="95">
        <v>99521</v>
      </c>
      <c r="B309" s="96" t="s">
        <v>687</v>
      </c>
      <c r="C309" s="96">
        <v>5884069</v>
      </c>
      <c r="D309" s="97">
        <v>5058674</v>
      </c>
      <c r="E309" s="97">
        <v>0</v>
      </c>
      <c r="F309" s="97">
        <v>0</v>
      </c>
      <c r="G309" s="97">
        <v>0</v>
      </c>
      <c r="H309" s="97">
        <v>684205</v>
      </c>
      <c r="I309" s="97">
        <f t="shared" si="12"/>
        <v>684205</v>
      </c>
      <c r="J309" s="97"/>
      <c r="K309" s="97">
        <v>362716</v>
      </c>
      <c r="L309" s="97">
        <v>1880</v>
      </c>
      <c r="M309" s="97">
        <v>1393136</v>
      </c>
      <c r="N309" s="97">
        <v>0</v>
      </c>
      <c r="O309" s="97">
        <f t="shared" si="13"/>
        <v>1757732</v>
      </c>
      <c r="P309" s="97"/>
      <c r="Q309" s="97">
        <f t="shared" si="14"/>
        <v>250801</v>
      </c>
      <c r="R309" s="97">
        <v>136840</v>
      </c>
      <c r="S309" s="97">
        <v>387641</v>
      </c>
      <c r="T309" s="98"/>
      <c r="U309" s="98"/>
      <c r="V309" s="98"/>
      <c r="W309" s="98"/>
      <c r="X309" s="98"/>
      <c r="Y309" s="98"/>
      <c r="Z309" s="98"/>
      <c r="AA309" s="98"/>
      <c r="AB309" s="99"/>
      <c r="AC309" s="99"/>
      <c r="AD309" s="99"/>
      <c r="AE309" s="99"/>
      <c r="AF309" s="99"/>
      <c r="AG309" s="99"/>
      <c r="AH309" s="99"/>
      <c r="AI309" s="99"/>
    </row>
    <row r="310" spans="1:35">
      <c r="A310" s="95">
        <v>99831</v>
      </c>
      <c r="B310" s="96" t="s">
        <v>688</v>
      </c>
      <c r="C310" s="96">
        <v>749922</v>
      </c>
      <c r="D310" s="100">
        <v>771058</v>
      </c>
      <c r="E310" s="100">
        <v>0</v>
      </c>
      <c r="F310" s="100">
        <v>0</v>
      </c>
      <c r="G310" s="100">
        <v>0</v>
      </c>
      <c r="H310" s="100">
        <v>227575</v>
      </c>
      <c r="I310" s="100">
        <f t="shared" si="12"/>
        <v>227575</v>
      </c>
      <c r="J310" s="100"/>
      <c r="K310" s="100">
        <v>55286</v>
      </c>
      <c r="L310" s="100">
        <v>287</v>
      </c>
      <c r="M310" s="100">
        <v>212346</v>
      </c>
      <c r="N310" s="100">
        <v>0</v>
      </c>
      <c r="O310" s="100">
        <f t="shared" si="13"/>
        <v>267919</v>
      </c>
      <c r="P310" s="100"/>
      <c r="Q310" s="100">
        <f t="shared" si="14"/>
        <v>38228</v>
      </c>
      <c r="R310" s="100">
        <v>45512</v>
      </c>
      <c r="S310" s="100">
        <v>83740</v>
      </c>
      <c r="T310" s="98"/>
      <c r="U310" s="98"/>
      <c r="V310" s="98"/>
      <c r="W310" s="98"/>
      <c r="X310" s="98"/>
      <c r="Y310" s="98"/>
      <c r="Z310" s="98"/>
      <c r="AA310" s="98"/>
      <c r="AB310" s="99"/>
      <c r="AC310" s="99"/>
      <c r="AD310" s="99"/>
      <c r="AE310" s="99"/>
      <c r="AF310" s="99"/>
      <c r="AG310" s="99"/>
      <c r="AH310" s="99"/>
      <c r="AI310" s="99"/>
    </row>
    <row r="311" spans="1:35" ht="18" customHeight="1">
      <c r="A311" s="101"/>
      <c r="B311" s="102" t="s">
        <v>328</v>
      </c>
      <c r="C311" s="103">
        <f>SUM(C7:C310)</f>
        <v>43503399006</v>
      </c>
      <c r="D311" s="103">
        <f t="shared" ref="D311" si="15">SUM(D7:D310)</f>
        <v>32786624459</v>
      </c>
      <c r="E311" s="103">
        <v>0</v>
      </c>
      <c r="F311" s="103">
        <v>0</v>
      </c>
      <c r="G311" s="103">
        <v>0</v>
      </c>
      <c r="H311" s="103">
        <f>SUM(H7:H310)</f>
        <v>1069202810</v>
      </c>
      <c r="I311" s="97">
        <f>SUM(I7:I310)</f>
        <v>1069202810</v>
      </c>
      <c r="J311" s="97"/>
      <c r="K311" s="97">
        <f>SUM(K7:K310)</f>
        <v>2350861287</v>
      </c>
      <c r="L311" s="97">
        <f t="shared" ref="L311" si="16">SUM(L7:L310)</f>
        <v>12184938</v>
      </c>
      <c r="M311" s="97">
        <f>SUM(M7:M310)</f>
        <v>9029286691</v>
      </c>
      <c r="N311" s="97">
        <f>SUM(N7:N310)</f>
        <v>1069202771</v>
      </c>
      <c r="O311" s="97">
        <f t="shared" ref="O311" si="17">SUM(O7:O310)</f>
        <v>12461535687</v>
      </c>
      <c r="P311" s="97"/>
      <c r="Q311" s="97">
        <f t="shared" si="14"/>
        <v>1625508214</v>
      </c>
      <c r="R311" s="103">
        <f t="shared" ref="R311:S311" si="18">SUM(R7:R310)</f>
        <v>-50</v>
      </c>
      <c r="S311" s="103">
        <f t="shared" si="18"/>
        <v>1625508164</v>
      </c>
      <c r="T311" s="98"/>
      <c r="U311" s="98"/>
      <c r="V311" s="98"/>
      <c r="W311" s="98"/>
      <c r="X311" s="98"/>
      <c r="Y311" s="98"/>
      <c r="Z311" s="98"/>
      <c r="AA311" s="98"/>
    </row>
    <row r="312" spans="1:35" ht="18" customHeight="1">
      <c r="A312" s="104"/>
      <c r="B312" s="105"/>
      <c r="C312" s="105"/>
      <c r="D312" s="106"/>
      <c r="F312" s="106"/>
      <c r="G312" s="106"/>
      <c r="H312" s="106"/>
      <c r="I312" s="106"/>
      <c r="J312" s="106"/>
      <c r="K312" s="106"/>
      <c r="L312" s="106"/>
      <c r="M312" s="106"/>
      <c r="N312" s="106"/>
      <c r="O312" s="106"/>
      <c r="P312" s="106"/>
      <c r="Q312" s="108"/>
      <c r="R312" s="106"/>
      <c r="S312" s="106"/>
      <c r="T312" s="106"/>
      <c r="U312" s="106"/>
      <c r="V312" s="106"/>
      <c r="W312" s="106"/>
      <c r="X312" s="106"/>
      <c r="Y312" s="106"/>
      <c r="Z312" s="106"/>
      <c r="AA312" s="106"/>
    </row>
    <row r="313" spans="1:35" ht="18" customHeight="1"/>
    <row r="314" spans="1:35" ht="18" customHeight="1"/>
    <row r="315" spans="1:35" ht="18" customHeight="1"/>
    <row r="316" spans="1:35" ht="18" customHeight="1">
      <c r="B316" s="96" t="s">
        <v>689</v>
      </c>
      <c r="C316" s="112" t="s">
        <v>371</v>
      </c>
    </row>
    <row r="317" spans="1:35" ht="18" customHeight="1">
      <c r="B317" s="96" t="s">
        <v>521</v>
      </c>
      <c r="C317" s="95">
        <v>33501</v>
      </c>
    </row>
    <row r="318" spans="1:35" ht="18" customHeight="1">
      <c r="B318" s="96" t="s">
        <v>583</v>
      </c>
      <c r="C318" s="95">
        <v>36301</v>
      </c>
    </row>
    <row r="319" spans="1:35" ht="18" customHeight="1">
      <c r="B319" s="96" t="s">
        <v>391</v>
      </c>
      <c r="C319" s="95">
        <v>10800</v>
      </c>
      <c r="S319" s="110"/>
    </row>
    <row r="320" spans="1:35" ht="18" customHeight="1">
      <c r="B320" s="96" t="s">
        <v>445</v>
      </c>
      <c r="C320" s="95">
        <v>30105</v>
      </c>
    </row>
    <row r="321" spans="2:19" ht="18" customHeight="1">
      <c r="B321" s="96" t="s">
        <v>441</v>
      </c>
      <c r="C321" s="95">
        <v>30100</v>
      </c>
    </row>
    <row r="322" spans="2:19" ht="18" customHeight="1">
      <c r="B322" s="96" t="s">
        <v>446</v>
      </c>
      <c r="C322" s="95">
        <v>30200</v>
      </c>
    </row>
    <row r="323" spans="2:19" ht="18" customHeight="1">
      <c r="B323" s="96" t="s">
        <v>447</v>
      </c>
      <c r="C323" s="95">
        <v>30300</v>
      </c>
    </row>
    <row r="324" spans="2:19" ht="18" customHeight="1">
      <c r="B324" s="96" t="s">
        <v>545</v>
      </c>
      <c r="C324" s="95">
        <v>34901</v>
      </c>
    </row>
    <row r="325" spans="2:19" ht="18" customHeight="1">
      <c r="B325" s="96" t="s">
        <v>448</v>
      </c>
      <c r="C325" s="95">
        <v>30400</v>
      </c>
    </row>
    <row r="326" spans="2:19" ht="18" customHeight="1">
      <c r="B326" s="96" t="s">
        <v>420</v>
      </c>
      <c r="C326" s="95">
        <v>20100</v>
      </c>
    </row>
    <row r="327" spans="2:19" ht="18" customHeight="1">
      <c r="B327" s="96" t="s">
        <v>602</v>
      </c>
      <c r="C327" s="95">
        <v>36901</v>
      </c>
      <c r="S327" s="110"/>
    </row>
    <row r="328" spans="2:19" ht="18" customHeight="1">
      <c r="B328" s="96" t="s">
        <v>518</v>
      </c>
      <c r="C328" s="95">
        <v>33402</v>
      </c>
      <c r="S328" s="111"/>
    </row>
    <row r="329" spans="2:19" ht="18" customHeight="1">
      <c r="B329" s="96" t="s">
        <v>450</v>
      </c>
      <c r="C329" s="95">
        <v>30500</v>
      </c>
      <c r="S329" s="110"/>
    </row>
    <row r="330" spans="2:19" ht="18" customHeight="1">
      <c r="B330" s="96" t="s">
        <v>617</v>
      </c>
      <c r="C330" s="95">
        <v>37610</v>
      </c>
    </row>
    <row r="331" spans="2:19" ht="18" customHeight="1">
      <c r="B331" s="96" t="s">
        <v>464</v>
      </c>
      <c r="C331" s="95">
        <v>31110</v>
      </c>
    </row>
    <row r="332" spans="2:19" ht="18" customHeight="1">
      <c r="B332" s="96" t="s">
        <v>463</v>
      </c>
      <c r="C332" s="95">
        <v>31105</v>
      </c>
    </row>
    <row r="333" spans="2:19" ht="18" customHeight="1">
      <c r="B333" s="96" t="s">
        <v>451</v>
      </c>
      <c r="C333" s="95">
        <v>30600</v>
      </c>
    </row>
    <row r="334" spans="2:19" ht="18" customHeight="1">
      <c r="B334" s="96" t="s">
        <v>414</v>
      </c>
      <c r="C334" s="95">
        <v>18600</v>
      </c>
    </row>
    <row r="335" spans="2:19" ht="18" customHeight="1">
      <c r="B335" s="96" t="s">
        <v>511</v>
      </c>
      <c r="C335" s="95">
        <v>33206</v>
      </c>
    </row>
    <row r="336" spans="2:19" ht="18" customHeight="1">
      <c r="B336" s="96" t="s">
        <v>454</v>
      </c>
      <c r="C336" s="95">
        <v>30705</v>
      </c>
    </row>
    <row r="337" spans="2:35" ht="18" customHeight="1">
      <c r="B337" s="96" t="s">
        <v>453</v>
      </c>
      <c r="C337" s="95">
        <v>30700</v>
      </c>
    </row>
    <row r="338" spans="2:35" s="109" customFormat="1" ht="18" customHeight="1">
      <c r="B338" s="96" t="s">
        <v>455</v>
      </c>
      <c r="C338" s="95">
        <v>30800</v>
      </c>
      <c r="E338" s="107"/>
      <c r="F338" s="80"/>
      <c r="G338" s="80"/>
      <c r="H338" s="80"/>
      <c r="I338" s="80"/>
      <c r="J338" s="80"/>
      <c r="K338" s="80"/>
      <c r="L338" s="80"/>
      <c r="M338" s="80"/>
      <c r="N338" s="80"/>
      <c r="O338" s="80"/>
      <c r="P338" s="80"/>
      <c r="Q338" s="80"/>
      <c r="R338" s="80"/>
      <c r="S338" s="80"/>
      <c r="T338" s="80"/>
      <c r="U338" s="80"/>
      <c r="V338" s="80"/>
      <c r="W338" s="80"/>
      <c r="X338" s="80"/>
      <c r="Y338" s="80"/>
      <c r="Z338" s="80"/>
      <c r="AA338" s="80"/>
      <c r="AB338" s="80"/>
      <c r="AC338" s="80"/>
      <c r="AD338" s="80"/>
      <c r="AE338" s="80"/>
      <c r="AF338" s="80"/>
      <c r="AG338" s="80"/>
      <c r="AH338" s="80"/>
      <c r="AI338" s="80"/>
    </row>
    <row r="339" spans="2:35" s="109" customFormat="1" ht="18" customHeight="1">
      <c r="B339" s="96" t="s">
        <v>624</v>
      </c>
      <c r="C339" s="95">
        <v>37901</v>
      </c>
      <c r="E339" s="107"/>
      <c r="F339" s="80"/>
      <c r="G339" s="80"/>
      <c r="H339" s="80"/>
      <c r="I339" s="80"/>
      <c r="J339" s="80"/>
      <c r="K339" s="80"/>
      <c r="L339" s="80"/>
      <c r="M339" s="80"/>
      <c r="N339" s="80"/>
      <c r="O339" s="80"/>
      <c r="P339" s="80"/>
      <c r="Q339" s="80"/>
      <c r="R339" s="80"/>
      <c r="S339" s="80"/>
      <c r="T339" s="80"/>
      <c r="U339" s="80"/>
      <c r="V339" s="80"/>
      <c r="W339" s="80"/>
      <c r="X339" s="80"/>
      <c r="Y339" s="80"/>
      <c r="Z339" s="80"/>
      <c r="AA339" s="80"/>
      <c r="AB339" s="80"/>
      <c r="AC339" s="80"/>
      <c r="AD339" s="80"/>
      <c r="AE339" s="80"/>
      <c r="AF339" s="80"/>
      <c r="AG339" s="80"/>
      <c r="AH339" s="80"/>
      <c r="AI339" s="80"/>
    </row>
    <row r="340" spans="2:35" s="109" customFormat="1" ht="18" customHeight="1">
      <c r="B340" s="96" t="s">
        <v>457</v>
      </c>
      <c r="C340" s="95">
        <v>30905</v>
      </c>
      <c r="E340" s="107"/>
      <c r="F340" s="80"/>
      <c r="G340" s="80"/>
      <c r="H340" s="80"/>
      <c r="I340" s="80"/>
      <c r="J340" s="80"/>
      <c r="K340" s="80"/>
      <c r="L340" s="80"/>
      <c r="M340" s="80"/>
      <c r="N340" s="80"/>
      <c r="O340" s="80"/>
      <c r="P340" s="80"/>
      <c r="Q340" s="80"/>
      <c r="R340" s="80"/>
      <c r="S340" s="80"/>
      <c r="T340" s="80"/>
      <c r="U340" s="80"/>
      <c r="V340" s="80"/>
      <c r="W340" s="80"/>
      <c r="X340" s="80"/>
      <c r="Y340" s="80"/>
      <c r="Z340" s="80"/>
      <c r="AA340" s="80"/>
      <c r="AB340" s="80"/>
      <c r="AC340" s="80"/>
      <c r="AD340" s="80"/>
      <c r="AE340" s="80"/>
      <c r="AF340" s="80"/>
      <c r="AG340" s="80"/>
      <c r="AH340" s="80"/>
      <c r="AI340" s="80"/>
    </row>
    <row r="341" spans="2:35" s="109" customFormat="1" ht="36" customHeight="1">
      <c r="B341" s="96" t="s">
        <v>678</v>
      </c>
      <c r="C341" s="95">
        <v>90901</v>
      </c>
      <c r="E341" s="107"/>
      <c r="F341" s="80"/>
      <c r="G341" s="80"/>
      <c r="H341" s="80"/>
      <c r="I341" s="80"/>
      <c r="J341" s="80"/>
      <c r="K341" s="80"/>
      <c r="L341" s="80"/>
      <c r="M341" s="80"/>
      <c r="N341" s="80"/>
      <c r="O341" s="80"/>
      <c r="P341" s="80"/>
      <c r="Q341" s="80"/>
      <c r="R341" s="80"/>
      <c r="S341" s="80"/>
      <c r="T341" s="80"/>
      <c r="U341" s="80"/>
      <c r="V341" s="80"/>
      <c r="W341" s="80"/>
      <c r="X341" s="80"/>
      <c r="Y341" s="80"/>
      <c r="Z341" s="80"/>
      <c r="AA341" s="80"/>
      <c r="AB341" s="80"/>
      <c r="AC341" s="80"/>
      <c r="AD341" s="80"/>
      <c r="AE341" s="80"/>
      <c r="AF341" s="80"/>
      <c r="AG341" s="80"/>
      <c r="AH341" s="80"/>
      <c r="AI341" s="80"/>
    </row>
    <row r="342" spans="2:35" s="109" customFormat="1" ht="18" customHeight="1">
      <c r="B342" s="96" t="s">
        <v>456</v>
      </c>
      <c r="C342" s="95">
        <v>30900</v>
      </c>
      <c r="E342" s="107"/>
      <c r="F342" s="80"/>
      <c r="G342" s="80"/>
      <c r="H342" s="80"/>
      <c r="I342" s="80"/>
      <c r="J342" s="80"/>
      <c r="K342" s="80"/>
      <c r="L342" s="80"/>
      <c r="M342" s="80"/>
      <c r="N342" s="80"/>
      <c r="O342" s="80"/>
      <c r="P342" s="80"/>
      <c r="Q342" s="80"/>
      <c r="R342" s="80"/>
      <c r="S342" s="80"/>
      <c r="T342" s="80"/>
      <c r="U342" s="80"/>
      <c r="V342" s="80"/>
      <c r="W342" s="80"/>
      <c r="X342" s="80"/>
      <c r="Y342" s="80"/>
      <c r="Z342" s="80"/>
      <c r="AA342" s="80"/>
      <c r="AB342" s="80"/>
      <c r="AC342" s="80"/>
      <c r="AD342" s="80"/>
      <c r="AE342" s="80"/>
      <c r="AF342" s="80"/>
      <c r="AG342" s="80"/>
      <c r="AH342" s="80"/>
      <c r="AI342" s="80"/>
    </row>
    <row r="343" spans="2:35" s="109" customFormat="1" ht="18" customHeight="1">
      <c r="B343" s="96" t="s">
        <v>539</v>
      </c>
      <c r="C343" s="95">
        <v>34505</v>
      </c>
      <c r="E343" s="107"/>
      <c r="F343" s="80"/>
      <c r="G343" s="80"/>
      <c r="H343" s="80"/>
      <c r="I343" s="80"/>
      <c r="J343" s="80"/>
      <c r="K343" s="80"/>
      <c r="L343" s="80"/>
      <c r="M343" s="80"/>
      <c r="N343" s="80"/>
      <c r="O343" s="80"/>
      <c r="P343" s="80"/>
      <c r="Q343" s="80"/>
      <c r="R343" s="80"/>
      <c r="S343" s="80"/>
      <c r="T343" s="80"/>
      <c r="U343" s="80"/>
      <c r="V343" s="80"/>
      <c r="W343" s="80"/>
      <c r="X343" s="80"/>
      <c r="Y343" s="80"/>
      <c r="Z343" s="80"/>
      <c r="AA343" s="80"/>
      <c r="AB343" s="80"/>
      <c r="AC343" s="80"/>
      <c r="AD343" s="80"/>
      <c r="AE343" s="80"/>
      <c r="AF343" s="80"/>
      <c r="AG343" s="80"/>
      <c r="AH343" s="80"/>
      <c r="AI343" s="80"/>
    </row>
    <row r="344" spans="2:35" s="109" customFormat="1" ht="18" customHeight="1">
      <c r="B344" s="96" t="s">
        <v>647</v>
      </c>
      <c r="C344" s="95">
        <v>38801</v>
      </c>
      <c r="E344" s="107"/>
      <c r="F344" s="80"/>
      <c r="G344" s="80"/>
      <c r="H344" s="80"/>
      <c r="I344" s="80"/>
      <c r="J344" s="80"/>
      <c r="K344" s="80"/>
      <c r="L344" s="80"/>
      <c r="M344" s="80"/>
      <c r="N344" s="80"/>
      <c r="O344" s="80"/>
      <c r="P344" s="80"/>
      <c r="Q344" s="80"/>
      <c r="R344" s="80"/>
      <c r="S344" s="80"/>
      <c r="T344" s="80"/>
      <c r="U344" s="80"/>
      <c r="V344" s="80"/>
      <c r="W344" s="80"/>
      <c r="X344" s="80"/>
      <c r="Y344" s="80"/>
      <c r="Z344" s="80"/>
      <c r="AA344" s="80"/>
      <c r="AB344" s="80"/>
      <c r="AC344" s="80"/>
      <c r="AD344" s="80"/>
      <c r="AE344" s="80"/>
      <c r="AF344" s="80"/>
      <c r="AG344" s="80"/>
      <c r="AH344" s="80"/>
      <c r="AI344" s="80"/>
    </row>
    <row r="345" spans="2:35" s="109" customFormat="1" ht="18" customHeight="1">
      <c r="B345" s="96" t="s">
        <v>639</v>
      </c>
      <c r="C345" s="95">
        <v>38601</v>
      </c>
      <c r="E345" s="107"/>
      <c r="F345" s="80"/>
      <c r="G345" s="80"/>
      <c r="H345" s="80"/>
      <c r="I345" s="80"/>
      <c r="J345" s="80"/>
      <c r="K345" s="80"/>
      <c r="L345" s="80"/>
      <c r="M345" s="80"/>
      <c r="N345" s="80"/>
      <c r="O345" s="80"/>
      <c r="P345" s="80"/>
      <c r="Q345" s="80"/>
      <c r="R345" s="80"/>
      <c r="S345" s="80"/>
      <c r="T345" s="80"/>
      <c r="U345" s="80"/>
      <c r="V345" s="80"/>
      <c r="W345" s="80"/>
      <c r="X345" s="80"/>
      <c r="Y345" s="80"/>
      <c r="Z345" s="80"/>
      <c r="AA345" s="80"/>
      <c r="AB345" s="80"/>
      <c r="AC345" s="80"/>
      <c r="AD345" s="80"/>
      <c r="AE345" s="80"/>
      <c r="AF345" s="80"/>
      <c r="AG345" s="80"/>
      <c r="AH345" s="80"/>
      <c r="AI345" s="80"/>
    </row>
    <row r="346" spans="2:35" s="109" customFormat="1" ht="18" customHeight="1">
      <c r="B346" s="96" t="s">
        <v>459</v>
      </c>
      <c r="C346" s="95">
        <v>31005</v>
      </c>
      <c r="E346" s="107"/>
      <c r="F346" s="80"/>
      <c r="G346" s="80"/>
      <c r="H346" s="80"/>
      <c r="I346" s="80"/>
      <c r="J346" s="80"/>
      <c r="K346" s="80"/>
      <c r="L346" s="80"/>
      <c r="M346" s="80"/>
      <c r="N346" s="80"/>
      <c r="O346" s="80"/>
      <c r="P346" s="80"/>
      <c r="Q346" s="80"/>
      <c r="R346" s="80"/>
      <c r="S346" s="80"/>
      <c r="T346" s="80"/>
      <c r="U346" s="80"/>
      <c r="V346" s="80"/>
      <c r="W346" s="80"/>
      <c r="X346" s="80"/>
      <c r="Y346" s="80"/>
      <c r="Z346" s="80"/>
      <c r="AA346" s="80"/>
      <c r="AB346" s="80"/>
      <c r="AC346" s="80"/>
      <c r="AD346" s="80"/>
      <c r="AE346" s="80"/>
      <c r="AF346" s="80"/>
      <c r="AG346" s="80"/>
      <c r="AH346" s="80"/>
      <c r="AI346" s="80"/>
    </row>
    <row r="347" spans="2:35" s="109" customFormat="1" ht="18" customHeight="1">
      <c r="B347" s="96" t="s">
        <v>458</v>
      </c>
      <c r="C347" s="95">
        <v>31000</v>
      </c>
      <c r="E347" s="107"/>
      <c r="F347" s="80"/>
      <c r="G347" s="80"/>
      <c r="H347" s="80"/>
      <c r="I347" s="80"/>
      <c r="J347" s="80"/>
      <c r="K347" s="80"/>
      <c r="L347" s="80"/>
      <c r="M347" s="80"/>
      <c r="N347" s="80"/>
      <c r="O347" s="80"/>
      <c r="P347" s="80"/>
      <c r="Q347" s="80"/>
      <c r="R347" s="80"/>
      <c r="S347" s="80"/>
      <c r="T347" s="80"/>
      <c r="U347" s="80"/>
      <c r="V347" s="80"/>
      <c r="W347" s="80"/>
      <c r="X347" s="80"/>
      <c r="Y347" s="80"/>
      <c r="Z347" s="80"/>
      <c r="AA347" s="80"/>
      <c r="AB347" s="80"/>
      <c r="AC347" s="80"/>
      <c r="AD347" s="80"/>
      <c r="AE347" s="80"/>
      <c r="AF347" s="80"/>
      <c r="AG347" s="80"/>
      <c r="AH347" s="80"/>
      <c r="AI347" s="80"/>
    </row>
    <row r="348" spans="2:35" s="109" customFormat="1" ht="18" customHeight="1">
      <c r="B348" s="96" t="s">
        <v>460</v>
      </c>
      <c r="C348" s="95">
        <v>31100</v>
      </c>
      <c r="E348" s="107"/>
      <c r="F348" s="80"/>
      <c r="G348" s="80"/>
      <c r="H348" s="80"/>
      <c r="I348" s="80"/>
      <c r="J348" s="80"/>
      <c r="K348" s="80"/>
      <c r="L348" s="80"/>
      <c r="M348" s="80"/>
      <c r="N348" s="80"/>
      <c r="O348" s="80"/>
      <c r="P348" s="80"/>
      <c r="Q348" s="80"/>
      <c r="R348" s="80"/>
      <c r="S348" s="80"/>
      <c r="T348" s="80"/>
      <c r="U348" s="80"/>
      <c r="V348" s="80"/>
      <c r="W348" s="80"/>
      <c r="X348" s="80"/>
      <c r="Y348" s="80"/>
      <c r="Z348" s="80"/>
      <c r="AA348" s="80"/>
      <c r="AB348" s="80"/>
      <c r="AC348" s="80"/>
      <c r="AD348" s="80"/>
      <c r="AE348" s="80"/>
      <c r="AF348" s="80"/>
      <c r="AG348" s="80"/>
      <c r="AH348" s="80"/>
      <c r="AI348" s="80"/>
    </row>
    <row r="349" spans="2:35" s="109" customFormat="1" ht="18" customHeight="1">
      <c r="B349" s="96" t="s">
        <v>465</v>
      </c>
      <c r="C349" s="95">
        <v>31200</v>
      </c>
      <c r="E349" s="107"/>
      <c r="F349" s="80"/>
      <c r="G349" s="80"/>
      <c r="H349" s="80"/>
      <c r="I349" s="80"/>
      <c r="J349" s="80"/>
      <c r="K349" s="80"/>
      <c r="L349" s="80"/>
      <c r="M349" s="80"/>
      <c r="N349" s="80"/>
      <c r="O349" s="80"/>
      <c r="P349" s="80"/>
      <c r="Q349" s="80"/>
      <c r="R349" s="80"/>
      <c r="S349" s="80"/>
      <c r="T349" s="80"/>
      <c r="U349" s="80"/>
      <c r="V349" s="80"/>
      <c r="W349" s="80"/>
      <c r="X349" s="80"/>
      <c r="Y349" s="80"/>
      <c r="Z349" s="80"/>
      <c r="AA349" s="80"/>
      <c r="AB349" s="80"/>
      <c r="AC349" s="80"/>
      <c r="AD349" s="80"/>
      <c r="AE349" s="80"/>
      <c r="AF349" s="80"/>
      <c r="AG349" s="80"/>
      <c r="AH349" s="80"/>
      <c r="AI349" s="80"/>
    </row>
    <row r="350" spans="2:35" s="109" customFormat="1" ht="18" customHeight="1">
      <c r="B350" s="96" t="s">
        <v>467</v>
      </c>
      <c r="C350" s="95">
        <v>31300</v>
      </c>
      <c r="E350" s="107"/>
      <c r="F350" s="80"/>
      <c r="G350" s="80"/>
      <c r="H350" s="80"/>
      <c r="I350" s="80"/>
      <c r="J350" s="80"/>
      <c r="K350" s="80"/>
      <c r="L350" s="80"/>
      <c r="M350" s="80"/>
      <c r="N350" s="80"/>
      <c r="O350" s="80"/>
      <c r="P350" s="80"/>
      <c r="Q350" s="80"/>
      <c r="R350" s="80"/>
      <c r="S350" s="80"/>
      <c r="T350" s="80"/>
      <c r="U350" s="80"/>
      <c r="V350" s="80"/>
      <c r="W350" s="80"/>
      <c r="X350" s="80"/>
      <c r="Y350" s="80"/>
      <c r="Z350" s="80"/>
      <c r="AA350" s="80"/>
      <c r="AB350" s="80"/>
      <c r="AC350" s="80"/>
      <c r="AD350" s="80"/>
      <c r="AE350" s="80"/>
      <c r="AF350" s="80"/>
      <c r="AG350" s="80"/>
      <c r="AH350" s="80"/>
      <c r="AI350" s="80"/>
    </row>
    <row r="351" spans="2:35" s="109" customFormat="1" ht="18" customHeight="1">
      <c r="B351" s="96" t="s">
        <v>471</v>
      </c>
      <c r="C351" s="95">
        <v>31405</v>
      </c>
      <c r="E351" s="107"/>
      <c r="F351" s="80"/>
      <c r="G351" s="80"/>
      <c r="H351" s="80"/>
      <c r="I351" s="80"/>
      <c r="J351" s="80"/>
      <c r="K351" s="80"/>
      <c r="L351" s="80"/>
      <c r="M351" s="80"/>
      <c r="N351" s="80"/>
      <c r="O351" s="80"/>
      <c r="P351" s="80"/>
      <c r="Q351" s="80"/>
      <c r="R351" s="80"/>
      <c r="S351" s="80"/>
      <c r="T351" s="80"/>
      <c r="U351" s="80"/>
      <c r="V351" s="80"/>
      <c r="W351" s="80"/>
      <c r="X351" s="80"/>
      <c r="Y351" s="80"/>
      <c r="Z351" s="80"/>
      <c r="AA351" s="80"/>
      <c r="AB351" s="80"/>
      <c r="AC351" s="80"/>
      <c r="AD351" s="80"/>
      <c r="AE351" s="80"/>
      <c r="AF351" s="80"/>
      <c r="AG351" s="80"/>
      <c r="AH351" s="80"/>
      <c r="AI351" s="80"/>
    </row>
    <row r="352" spans="2:35" s="109" customFormat="1" ht="18" customHeight="1">
      <c r="B352" s="96" t="s">
        <v>470</v>
      </c>
      <c r="C352" s="95">
        <v>31400</v>
      </c>
      <c r="E352" s="107"/>
      <c r="F352" s="80"/>
      <c r="G352" s="80"/>
      <c r="H352" s="80"/>
      <c r="I352" s="80"/>
      <c r="J352" s="80"/>
      <c r="K352" s="80"/>
      <c r="L352" s="80"/>
      <c r="M352" s="80"/>
      <c r="N352" s="80"/>
      <c r="O352" s="80"/>
      <c r="P352" s="80"/>
      <c r="Q352" s="80"/>
      <c r="R352" s="80"/>
      <c r="S352" s="80"/>
      <c r="T352" s="80"/>
      <c r="U352" s="80"/>
      <c r="V352" s="80"/>
      <c r="W352" s="80"/>
      <c r="X352" s="80"/>
      <c r="Y352" s="80"/>
      <c r="Z352" s="80"/>
      <c r="AA352" s="80"/>
      <c r="AB352" s="80"/>
      <c r="AC352" s="80"/>
      <c r="AD352" s="80"/>
      <c r="AE352" s="80"/>
      <c r="AF352" s="80"/>
      <c r="AG352" s="80"/>
      <c r="AH352" s="80"/>
      <c r="AI352" s="80"/>
    </row>
    <row r="353" spans="2:35" s="109" customFormat="1" ht="18" customHeight="1">
      <c r="B353" s="96" t="s">
        <v>472</v>
      </c>
      <c r="C353" s="95">
        <v>31500</v>
      </c>
      <c r="E353" s="107"/>
      <c r="F353" s="80"/>
      <c r="G353" s="80"/>
      <c r="H353" s="80"/>
      <c r="I353" s="80"/>
      <c r="J353" s="80"/>
      <c r="K353" s="80"/>
      <c r="L353" s="80"/>
      <c r="M353" s="80"/>
      <c r="N353" s="80"/>
      <c r="O353" s="80"/>
      <c r="P353" s="80"/>
      <c r="Q353" s="80"/>
      <c r="R353" s="80"/>
      <c r="S353" s="80"/>
      <c r="T353" s="80"/>
      <c r="U353" s="80"/>
      <c r="V353" s="80"/>
      <c r="W353" s="80"/>
      <c r="X353" s="80"/>
      <c r="Y353" s="80"/>
      <c r="Z353" s="80"/>
      <c r="AA353" s="80"/>
      <c r="AB353" s="80"/>
      <c r="AC353" s="80"/>
      <c r="AD353" s="80"/>
      <c r="AE353" s="80"/>
      <c r="AF353" s="80"/>
      <c r="AG353" s="80"/>
      <c r="AH353" s="80"/>
      <c r="AI353" s="80"/>
    </row>
    <row r="354" spans="2:35" s="109" customFormat="1" ht="18" customHeight="1">
      <c r="B354" s="96" t="s">
        <v>590</v>
      </c>
      <c r="C354" s="95">
        <v>36501</v>
      </c>
      <c r="E354" s="107"/>
      <c r="F354" s="80"/>
      <c r="G354" s="80"/>
      <c r="H354" s="80"/>
      <c r="I354" s="80"/>
      <c r="J354" s="80"/>
      <c r="K354" s="80"/>
      <c r="L354" s="80"/>
      <c r="M354" s="80"/>
      <c r="N354" s="80"/>
      <c r="O354" s="80"/>
      <c r="P354" s="80"/>
      <c r="Q354" s="80"/>
      <c r="R354" s="80"/>
      <c r="S354" s="80"/>
      <c r="T354" s="80"/>
      <c r="U354" s="80"/>
      <c r="V354" s="80"/>
      <c r="W354" s="80"/>
      <c r="X354" s="80"/>
      <c r="Y354" s="80"/>
      <c r="Z354" s="80"/>
      <c r="AA354" s="80"/>
      <c r="AB354" s="80"/>
      <c r="AC354" s="80"/>
      <c r="AD354" s="80"/>
      <c r="AE354" s="80"/>
      <c r="AF354" s="80"/>
      <c r="AG354" s="80"/>
      <c r="AH354" s="80"/>
      <c r="AI354" s="80"/>
    </row>
    <row r="355" spans="2:35" s="109" customFormat="1" ht="54" customHeight="1">
      <c r="B355" s="96" t="s">
        <v>592</v>
      </c>
      <c r="C355" s="95">
        <v>36505</v>
      </c>
      <c r="E355" s="107"/>
      <c r="F355" s="80"/>
      <c r="G355" s="80"/>
      <c r="H355" s="80"/>
      <c r="I355" s="80"/>
      <c r="J355" s="80"/>
      <c r="K355" s="80"/>
      <c r="L355" s="80"/>
      <c r="M355" s="80"/>
      <c r="N355" s="80"/>
      <c r="O355" s="80"/>
      <c r="P355" s="80"/>
      <c r="Q355" s="80"/>
      <c r="R355" s="80"/>
      <c r="S355" s="80"/>
      <c r="T355" s="80"/>
      <c r="U355" s="80"/>
      <c r="V355" s="80"/>
      <c r="W355" s="80"/>
      <c r="X355" s="80"/>
      <c r="Y355" s="80"/>
      <c r="Z355" s="80"/>
      <c r="AA355" s="80"/>
      <c r="AB355" s="80"/>
      <c r="AC355" s="80"/>
      <c r="AD355" s="80"/>
      <c r="AE355" s="80"/>
      <c r="AF355" s="80"/>
      <c r="AG355" s="80"/>
      <c r="AH355" s="80"/>
      <c r="AI355" s="80"/>
    </row>
    <row r="356" spans="2:35" s="109" customFormat="1" ht="18" customHeight="1">
      <c r="B356" s="96" t="s">
        <v>468</v>
      </c>
      <c r="C356" s="95">
        <v>31301</v>
      </c>
      <c r="E356" s="107"/>
      <c r="F356" s="80"/>
      <c r="G356" s="80"/>
      <c r="H356" s="80"/>
      <c r="I356" s="80"/>
      <c r="J356" s="80"/>
      <c r="K356" s="80"/>
      <c r="L356" s="80"/>
      <c r="M356" s="80"/>
      <c r="N356" s="80"/>
      <c r="O356" s="80"/>
      <c r="P356" s="80"/>
      <c r="Q356" s="80"/>
      <c r="R356" s="80"/>
      <c r="S356" s="80"/>
      <c r="T356" s="80"/>
      <c r="U356" s="80"/>
      <c r="V356" s="80"/>
      <c r="W356" s="80"/>
      <c r="X356" s="80"/>
      <c r="Y356" s="80"/>
      <c r="Z356" s="80"/>
      <c r="AA356" s="80"/>
      <c r="AB356" s="80"/>
      <c r="AC356" s="80"/>
      <c r="AD356" s="80"/>
      <c r="AE356" s="80"/>
      <c r="AF356" s="80"/>
      <c r="AG356" s="80"/>
      <c r="AH356" s="80"/>
      <c r="AI356" s="80"/>
    </row>
    <row r="357" spans="2:35" s="109" customFormat="1" ht="18" customHeight="1">
      <c r="B357" s="96" t="s">
        <v>474</v>
      </c>
      <c r="C357" s="95">
        <v>31605</v>
      </c>
      <c r="E357" s="107"/>
      <c r="F357" s="80"/>
      <c r="G357" s="80"/>
      <c r="H357" s="80"/>
      <c r="I357" s="80"/>
      <c r="J357" s="80"/>
      <c r="K357" s="80"/>
      <c r="L357" s="80"/>
      <c r="M357" s="80"/>
      <c r="N357" s="80"/>
      <c r="O357" s="80"/>
      <c r="P357" s="80"/>
      <c r="Q357" s="80"/>
      <c r="R357" s="80"/>
      <c r="S357" s="80"/>
      <c r="T357" s="80"/>
      <c r="U357" s="80"/>
      <c r="V357" s="80"/>
      <c r="W357" s="80"/>
      <c r="X357" s="80"/>
      <c r="Y357" s="80"/>
      <c r="Z357" s="80"/>
      <c r="AA357" s="80"/>
      <c r="AB357" s="80"/>
      <c r="AC357" s="80"/>
      <c r="AD357" s="80"/>
      <c r="AE357" s="80"/>
      <c r="AF357" s="80"/>
      <c r="AG357" s="80"/>
      <c r="AH357" s="80"/>
      <c r="AI357" s="80"/>
    </row>
    <row r="358" spans="2:35" s="109" customFormat="1" ht="18" customHeight="1">
      <c r="B358" s="96" t="s">
        <v>473</v>
      </c>
      <c r="C358" s="95">
        <v>31600</v>
      </c>
      <c r="E358" s="107"/>
      <c r="F358" s="80"/>
      <c r="G358" s="80"/>
      <c r="H358" s="80"/>
      <c r="I358" s="80"/>
      <c r="J358" s="80"/>
      <c r="K358" s="80"/>
      <c r="L358" s="80"/>
      <c r="M358" s="80"/>
      <c r="N358" s="80"/>
      <c r="O358" s="80"/>
      <c r="P358" s="80"/>
      <c r="Q358" s="80"/>
      <c r="R358" s="80"/>
      <c r="S358" s="80"/>
      <c r="T358" s="80"/>
      <c r="U358" s="80"/>
      <c r="V358" s="80"/>
      <c r="W358" s="80"/>
      <c r="X358" s="80"/>
      <c r="Y358" s="80"/>
      <c r="Z358" s="80"/>
      <c r="AA358" s="80"/>
      <c r="AB358" s="80"/>
      <c r="AC358" s="80"/>
      <c r="AD358" s="80"/>
      <c r="AE358" s="80"/>
      <c r="AF358" s="80"/>
      <c r="AG358" s="80"/>
      <c r="AH358" s="80"/>
      <c r="AI358" s="80"/>
    </row>
    <row r="359" spans="2:35" s="109" customFormat="1" ht="18" customHeight="1">
      <c r="B359" s="96" t="s">
        <v>658</v>
      </c>
      <c r="C359" s="95">
        <v>39209</v>
      </c>
      <c r="E359" s="107"/>
      <c r="F359" s="80"/>
      <c r="G359" s="80"/>
      <c r="H359" s="80"/>
      <c r="I359" s="80"/>
      <c r="J359" s="80"/>
      <c r="K359" s="80"/>
      <c r="L359" s="80"/>
      <c r="M359" s="80"/>
      <c r="N359" s="80"/>
      <c r="O359" s="80"/>
      <c r="P359" s="80"/>
      <c r="Q359" s="80"/>
      <c r="R359" s="80"/>
      <c r="S359" s="80"/>
      <c r="T359" s="80"/>
      <c r="U359" s="80"/>
      <c r="V359" s="80"/>
      <c r="W359" s="80"/>
      <c r="X359" s="80"/>
      <c r="Y359" s="80"/>
      <c r="Z359" s="80"/>
      <c r="AA359" s="80"/>
      <c r="AB359" s="80"/>
      <c r="AC359" s="80"/>
      <c r="AD359" s="80"/>
      <c r="AE359" s="80"/>
      <c r="AF359" s="80"/>
      <c r="AG359" s="80"/>
      <c r="AH359" s="80"/>
      <c r="AI359" s="80"/>
    </row>
    <row r="360" spans="2:35" s="109" customFormat="1" ht="18" customHeight="1">
      <c r="B360" s="96" t="s">
        <v>475</v>
      </c>
      <c r="C360" s="95">
        <v>31700</v>
      </c>
      <c r="E360" s="107"/>
      <c r="F360" s="80"/>
      <c r="G360" s="80"/>
      <c r="H360" s="80"/>
      <c r="I360" s="80"/>
      <c r="J360" s="80"/>
      <c r="K360" s="80"/>
      <c r="L360" s="80"/>
      <c r="M360" s="80"/>
      <c r="N360" s="80"/>
      <c r="O360" s="80"/>
      <c r="P360" s="80"/>
      <c r="Q360" s="80"/>
      <c r="R360" s="80"/>
      <c r="S360" s="80"/>
      <c r="T360" s="80"/>
      <c r="U360" s="80"/>
      <c r="V360" s="80"/>
      <c r="W360" s="80"/>
      <c r="X360" s="80"/>
      <c r="Y360" s="80"/>
      <c r="Z360" s="80"/>
      <c r="AA360" s="80"/>
      <c r="AB360" s="80"/>
      <c r="AC360" s="80"/>
      <c r="AD360" s="80"/>
      <c r="AE360" s="80"/>
      <c r="AF360" s="80"/>
      <c r="AG360" s="80"/>
      <c r="AH360" s="80"/>
      <c r="AI360" s="80"/>
    </row>
    <row r="361" spans="2:35" s="109" customFormat="1" ht="18" customHeight="1">
      <c r="B361" s="96" t="s">
        <v>476</v>
      </c>
      <c r="C361" s="95">
        <v>31800</v>
      </c>
      <c r="E361" s="107"/>
      <c r="F361" s="80"/>
      <c r="G361" s="80"/>
      <c r="H361" s="80"/>
      <c r="I361" s="80"/>
      <c r="J361" s="80"/>
      <c r="K361" s="80"/>
      <c r="L361" s="80"/>
      <c r="M361" s="80"/>
      <c r="N361" s="80"/>
      <c r="O361" s="80"/>
      <c r="P361" s="80"/>
      <c r="Q361" s="80"/>
      <c r="R361" s="80"/>
      <c r="S361" s="80"/>
      <c r="T361" s="80"/>
      <c r="U361" s="80"/>
      <c r="V361" s="80"/>
      <c r="W361" s="80"/>
      <c r="X361" s="80"/>
      <c r="Y361" s="80"/>
      <c r="Z361" s="80"/>
      <c r="AA361" s="80"/>
      <c r="AB361" s="80"/>
      <c r="AC361" s="80"/>
      <c r="AD361" s="80"/>
      <c r="AE361" s="80"/>
      <c r="AF361" s="80"/>
      <c r="AG361" s="80"/>
      <c r="AH361" s="80"/>
      <c r="AI361" s="80"/>
    </row>
    <row r="362" spans="2:35" s="109" customFormat="1" ht="18" customHeight="1">
      <c r="B362" s="96" t="s">
        <v>477</v>
      </c>
      <c r="C362" s="95">
        <v>31805</v>
      </c>
      <c r="E362" s="107"/>
      <c r="F362" s="80"/>
      <c r="G362" s="80"/>
      <c r="H362" s="80"/>
      <c r="I362" s="80"/>
      <c r="J362" s="80"/>
      <c r="K362" s="80"/>
      <c r="L362" s="80"/>
      <c r="M362" s="80"/>
      <c r="N362" s="80"/>
      <c r="O362" s="80"/>
      <c r="P362" s="80"/>
      <c r="Q362" s="80"/>
      <c r="R362" s="80"/>
      <c r="S362" s="80"/>
      <c r="T362" s="80"/>
      <c r="U362" s="80"/>
      <c r="V362" s="80"/>
      <c r="W362" s="80"/>
      <c r="X362" s="80"/>
      <c r="Y362" s="80"/>
      <c r="Z362" s="80"/>
      <c r="AA362" s="80"/>
      <c r="AB362" s="80"/>
      <c r="AC362" s="80"/>
      <c r="AD362" s="80"/>
      <c r="AE362" s="80"/>
      <c r="AF362" s="80"/>
      <c r="AG362" s="80"/>
      <c r="AH362" s="80"/>
      <c r="AI362" s="80"/>
    </row>
    <row r="363" spans="2:35" s="109" customFormat="1" ht="18" customHeight="1">
      <c r="B363" s="96" t="s">
        <v>556</v>
      </c>
      <c r="C363" s="95">
        <v>35305</v>
      </c>
      <c r="E363" s="107"/>
      <c r="F363" s="80"/>
      <c r="G363" s="80"/>
      <c r="H363" s="80"/>
      <c r="I363" s="80"/>
      <c r="J363" s="80"/>
      <c r="K363" s="80"/>
      <c r="L363" s="80"/>
      <c r="M363" s="80"/>
      <c r="N363" s="80"/>
      <c r="O363" s="80"/>
      <c r="P363" s="80"/>
      <c r="Q363" s="80"/>
      <c r="R363" s="80"/>
      <c r="S363" s="80"/>
      <c r="T363" s="80"/>
      <c r="U363" s="80"/>
      <c r="V363" s="80"/>
      <c r="W363" s="80"/>
      <c r="X363" s="80"/>
      <c r="Y363" s="80"/>
      <c r="Z363" s="80"/>
      <c r="AA363" s="80"/>
      <c r="AB363" s="80"/>
      <c r="AC363" s="80"/>
      <c r="AD363" s="80"/>
      <c r="AE363" s="80"/>
      <c r="AF363" s="80"/>
      <c r="AG363" s="80"/>
      <c r="AH363" s="80"/>
      <c r="AI363" s="80"/>
    </row>
    <row r="364" spans="2:35" s="109" customFormat="1" ht="18" customHeight="1">
      <c r="B364" s="96" t="s">
        <v>507</v>
      </c>
      <c r="C364" s="95">
        <v>33202</v>
      </c>
      <c r="E364" s="107"/>
      <c r="F364" s="80"/>
      <c r="G364" s="80"/>
      <c r="H364" s="80"/>
      <c r="I364" s="80"/>
      <c r="J364" s="80"/>
      <c r="K364" s="80"/>
      <c r="L364" s="80"/>
      <c r="M364" s="80"/>
      <c r="N364" s="80"/>
      <c r="O364" s="80"/>
      <c r="P364" s="80"/>
      <c r="Q364" s="80"/>
      <c r="R364" s="80"/>
      <c r="S364" s="80"/>
      <c r="T364" s="80"/>
      <c r="U364" s="80"/>
      <c r="V364" s="80"/>
      <c r="W364" s="80"/>
      <c r="X364" s="80"/>
      <c r="Y364" s="80"/>
      <c r="Z364" s="80"/>
      <c r="AA364" s="80"/>
      <c r="AB364" s="80"/>
      <c r="AC364" s="80"/>
      <c r="AD364" s="80"/>
      <c r="AE364" s="80"/>
      <c r="AF364" s="80"/>
      <c r="AG364" s="80"/>
      <c r="AH364" s="80"/>
      <c r="AI364" s="80"/>
    </row>
    <row r="365" spans="2:35" s="109" customFormat="1" ht="18" customHeight="1">
      <c r="B365" s="96" t="s">
        <v>572</v>
      </c>
      <c r="C365" s="95">
        <v>36005</v>
      </c>
      <c r="E365" s="107"/>
      <c r="F365" s="80"/>
      <c r="G365" s="80"/>
      <c r="H365" s="80"/>
      <c r="I365" s="80"/>
      <c r="J365" s="80"/>
      <c r="K365" s="80"/>
      <c r="L365" s="80"/>
      <c r="M365" s="80"/>
      <c r="N365" s="80"/>
      <c r="O365" s="80"/>
      <c r="P365" s="80"/>
      <c r="Q365" s="80"/>
      <c r="R365" s="80"/>
      <c r="S365" s="80"/>
      <c r="T365" s="80"/>
      <c r="U365" s="80"/>
      <c r="V365" s="80"/>
      <c r="W365" s="80"/>
      <c r="X365" s="80"/>
      <c r="Y365" s="80"/>
      <c r="Z365" s="80"/>
      <c r="AA365" s="80"/>
      <c r="AB365" s="80"/>
      <c r="AC365" s="80"/>
      <c r="AD365" s="80"/>
      <c r="AE365" s="80"/>
      <c r="AF365" s="80"/>
      <c r="AG365" s="80"/>
      <c r="AH365" s="80"/>
      <c r="AI365" s="80"/>
    </row>
    <row r="366" spans="2:35" s="109" customFormat="1" ht="18" customHeight="1">
      <c r="B366" s="96" t="s">
        <v>600</v>
      </c>
      <c r="C366" s="95">
        <v>36810</v>
      </c>
      <c r="E366" s="107"/>
      <c r="F366" s="80"/>
      <c r="G366" s="80"/>
      <c r="H366" s="80"/>
      <c r="I366" s="80"/>
      <c r="J366" s="80"/>
      <c r="K366" s="80"/>
      <c r="L366" s="80"/>
      <c r="M366" s="80"/>
      <c r="N366" s="80"/>
      <c r="O366" s="80"/>
      <c r="P366" s="80"/>
      <c r="Q366" s="80"/>
      <c r="R366" s="80"/>
      <c r="S366" s="80"/>
      <c r="T366" s="80"/>
      <c r="U366" s="80"/>
      <c r="V366" s="80"/>
      <c r="W366" s="80"/>
      <c r="X366" s="80"/>
      <c r="Y366" s="80"/>
      <c r="Z366" s="80"/>
      <c r="AA366" s="80"/>
      <c r="AB366" s="80"/>
      <c r="AC366" s="80"/>
      <c r="AD366" s="80"/>
      <c r="AE366" s="80"/>
      <c r="AF366" s="80"/>
      <c r="AG366" s="80"/>
      <c r="AH366" s="80"/>
      <c r="AI366" s="80"/>
    </row>
    <row r="367" spans="2:35" s="109" customFormat="1" ht="18" customHeight="1">
      <c r="B367" s="96" t="s">
        <v>576</v>
      </c>
      <c r="C367" s="95">
        <v>36009</v>
      </c>
      <c r="E367" s="107"/>
      <c r="F367" s="80"/>
      <c r="G367" s="80"/>
      <c r="H367" s="80"/>
      <c r="I367" s="80"/>
      <c r="J367" s="80"/>
      <c r="K367" s="80"/>
      <c r="L367" s="80"/>
      <c r="M367" s="80"/>
      <c r="N367" s="80"/>
      <c r="O367" s="80"/>
      <c r="P367" s="80"/>
      <c r="Q367" s="80"/>
      <c r="R367" s="80"/>
      <c r="S367" s="80"/>
      <c r="T367" s="80"/>
      <c r="U367" s="80"/>
      <c r="V367" s="80"/>
      <c r="W367" s="80"/>
      <c r="X367" s="80"/>
      <c r="Y367" s="80"/>
      <c r="Z367" s="80"/>
      <c r="AA367" s="80"/>
      <c r="AB367" s="80"/>
      <c r="AC367" s="80"/>
      <c r="AD367" s="80"/>
      <c r="AE367" s="80"/>
      <c r="AF367" s="80"/>
      <c r="AG367" s="80"/>
      <c r="AH367" s="80"/>
      <c r="AI367" s="80"/>
    </row>
    <row r="368" spans="2:35" s="109" customFormat="1" ht="18" customHeight="1">
      <c r="B368" s="96" t="s">
        <v>567</v>
      </c>
      <c r="C368" s="95">
        <v>36000</v>
      </c>
      <c r="E368" s="107"/>
      <c r="F368" s="80"/>
      <c r="G368" s="80"/>
      <c r="H368" s="80"/>
      <c r="I368" s="80"/>
      <c r="J368" s="80"/>
      <c r="K368" s="80"/>
      <c r="L368" s="80"/>
      <c r="M368" s="80"/>
      <c r="N368" s="80"/>
      <c r="O368" s="80"/>
      <c r="P368" s="80"/>
      <c r="Q368" s="80"/>
      <c r="R368" s="80"/>
      <c r="S368" s="80"/>
      <c r="T368" s="80"/>
      <c r="U368" s="80"/>
      <c r="V368" s="80"/>
      <c r="W368" s="80"/>
      <c r="X368" s="80"/>
      <c r="Y368" s="80"/>
      <c r="Z368" s="80"/>
      <c r="AA368" s="80"/>
      <c r="AB368" s="80"/>
      <c r="AC368" s="80"/>
      <c r="AD368" s="80"/>
      <c r="AE368" s="80"/>
      <c r="AF368" s="80"/>
      <c r="AG368" s="80"/>
      <c r="AH368" s="80"/>
      <c r="AI368" s="80"/>
    </row>
    <row r="369" spans="2:35" s="109" customFormat="1" ht="18" customHeight="1">
      <c r="B369" s="96" t="s">
        <v>480</v>
      </c>
      <c r="C369" s="95">
        <v>31900</v>
      </c>
      <c r="E369" s="107"/>
      <c r="F369" s="80"/>
      <c r="G369" s="80"/>
      <c r="H369" s="80"/>
      <c r="I369" s="80"/>
      <c r="J369" s="80"/>
      <c r="K369" s="80"/>
      <c r="L369" s="80"/>
      <c r="M369" s="80"/>
      <c r="N369" s="80"/>
      <c r="O369" s="80"/>
      <c r="P369" s="80"/>
      <c r="Q369" s="80"/>
      <c r="R369" s="80"/>
      <c r="S369" s="80"/>
      <c r="T369" s="80"/>
      <c r="U369" s="80"/>
      <c r="V369" s="80"/>
      <c r="W369" s="80"/>
      <c r="X369" s="80"/>
      <c r="Y369" s="80"/>
      <c r="Z369" s="80"/>
      <c r="AA369" s="80"/>
      <c r="AB369" s="80"/>
      <c r="AC369" s="80"/>
      <c r="AD369" s="80"/>
      <c r="AE369" s="80"/>
      <c r="AF369" s="80"/>
      <c r="AG369" s="80"/>
      <c r="AH369" s="80"/>
      <c r="AI369" s="80"/>
    </row>
    <row r="370" spans="2:35" s="109" customFormat="1" ht="18" customHeight="1">
      <c r="B370" s="96" t="s">
        <v>481</v>
      </c>
      <c r="C370" s="95">
        <v>32000</v>
      </c>
      <c r="E370" s="107"/>
      <c r="F370" s="80"/>
      <c r="G370" s="80"/>
      <c r="H370" s="80"/>
      <c r="I370" s="80"/>
      <c r="J370" s="80"/>
      <c r="K370" s="80"/>
      <c r="L370" s="80"/>
      <c r="M370" s="80"/>
      <c r="N370" s="80"/>
      <c r="O370" s="80"/>
      <c r="P370" s="80"/>
      <c r="Q370" s="80"/>
      <c r="R370" s="80"/>
      <c r="S370" s="80"/>
      <c r="T370" s="80"/>
      <c r="U370" s="80"/>
      <c r="V370" s="80"/>
      <c r="W370" s="80"/>
      <c r="X370" s="80"/>
      <c r="Y370" s="80"/>
      <c r="Z370" s="80"/>
      <c r="AA370" s="80"/>
      <c r="AB370" s="80"/>
      <c r="AC370" s="80"/>
      <c r="AD370" s="80"/>
      <c r="AE370" s="80"/>
      <c r="AF370" s="80"/>
      <c r="AG370" s="80"/>
      <c r="AH370" s="80"/>
      <c r="AI370" s="80"/>
    </row>
    <row r="371" spans="2:35" s="109" customFormat="1" ht="18" customHeight="1">
      <c r="B371" s="96" t="s">
        <v>558</v>
      </c>
      <c r="C371" s="95">
        <v>35401</v>
      </c>
      <c r="E371" s="107"/>
      <c r="F371" s="80"/>
      <c r="G371" s="80"/>
      <c r="H371" s="80"/>
      <c r="I371" s="80"/>
      <c r="J371" s="80"/>
      <c r="K371" s="80"/>
      <c r="L371" s="80"/>
      <c r="M371" s="80"/>
      <c r="N371" s="80"/>
      <c r="O371" s="80"/>
      <c r="P371" s="80"/>
      <c r="Q371" s="80"/>
      <c r="R371" s="80"/>
      <c r="S371" s="80"/>
      <c r="T371" s="80"/>
      <c r="U371" s="80"/>
      <c r="V371" s="80"/>
      <c r="W371" s="80"/>
      <c r="X371" s="80"/>
      <c r="Y371" s="80"/>
      <c r="Z371" s="80"/>
      <c r="AA371" s="80"/>
      <c r="AB371" s="80"/>
      <c r="AC371" s="80"/>
      <c r="AD371" s="80"/>
      <c r="AE371" s="80"/>
      <c r="AF371" s="80"/>
      <c r="AG371" s="80"/>
      <c r="AH371" s="80"/>
      <c r="AI371" s="80"/>
    </row>
    <row r="372" spans="2:35" s="109" customFormat="1" ht="18" customHeight="1">
      <c r="B372" s="96" t="s">
        <v>484</v>
      </c>
      <c r="C372" s="95">
        <v>32200</v>
      </c>
      <c r="E372" s="107"/>
      <c r="F372" s="80"/>
      <c r="G372" s="80"/>
      <c r="H372" s="80"/>
      <c r="I372" s="80"/>
      <c r="J372" s="80"/>
      <c r="K372" s="80"/>
      <c r="L372" s="80"/>
      <c r="M372" s="80"/>
      <c r="N372" s="80"/>
      <c r="O372" s="80"/>
      <c r="P372" s="80"/>
      <c r="Q372" s="80"/>
      <c r="R372" s="80"/>
      <c r="S372" s="80"/>
      <c r="T372" s="80"/>
      <c r="U372" s="80"/>
      <c r="V372" s="80"/>
      <c r="W372" s="80"/>
      <c r="X372" s="80"/>
      <c r="Y372" s="80"/>
      <c r="Z372" s="80"/>
      <c r="AA372" s="80"/>
      <c r="AB372" s="80"/>
      <c r="AC372" s="80"/>
      <c r="AD372" s="80"/>
      <c r="AE372" s="80"/>
      <c r="AF372" s="80"/>
      <c r="AG372" s="80"/>
      <c r="AH372" s="80"/>
      <c r="AI372" s="80"/>
    </row>
    <row r="373" spans="2:35" s="109" customFormat="1" ht="18" customHeight="1">
      <c r="B373" s="96" t="s">
        <v>485</v>
      </c>
      <c r="C373" s="95">
        <v>32300</v>
      </c>
      <c r="E373" s="107"/>
      <c r="F373" s="80"/>
      <c r="G373" s="80"/>
      <c r="H373" s="80"/>
      <c r="I373" s="80"/>
      <c r="J373" s="80"/>
      <c r="K373" s="80"/>
      <c r="L373" s="80"/>
      <c r="M373" s="80"/>
      <c r="N373" s="80"/>
      <c r="O373" s="80"/>
      <c r="P373" s="80"/>
      <c r="Q373" s="80"/>
      <c r="R373" s="80"/>
      <c r="S373" s="80"/>
      <c r="T373" s="80"/>
      <c r="U373" s="80"/>
      <c r="V373" s="80"/>
      <c r="W373" s="80"/>
      <c r="X373" s="80"/>
      <c r="Y373" s="80"/>
      <c r="Z373" s="80"/>
      <c r="AA373" s="80"/>
      <c r="AB373" s="80"/>
      <c r="AC373" s="80"/>
      <c r="AD373" s="80"/>
      <c r="AE373" s="80"/>
      <c r="AF373" s="80"/>
      <c r="AG373" s="80"/>
      <c r="AH373" s="80"/>
      <c r="AI373" s="80"/>
    </row>
    <row r="374" spans="2:35" s="109" customFormat="1" ht="18" customHeight="1">
      <c r="B374" s="96" t="s">
        <v>486</v>
      </c>
      <c r="C374" s="95">
        <v>32305</v>
      </c>
      <c r="E374" s="107"/>
      <c r="F374" s="80"/>
      <c r="G374" s="80"/>
      <c r="H374" s="80"/>
      <c r="I374" s="80"/>
      <c r="J374" s="80"/>
      <c r="K374" s="80"/>
      <c r="L374" s="80"/>
      <c r="M374" s="80"/>
      <c r="N374" s="80"/>
      <c r="O374" s="80"/>
      <c r="P374" s="80"/>
      <c r="Q374" s="80"/>
      <c r="R374" s="80"/>
      <c r="S374" s="80"/>
      <c r="T374" s="80"/>
      <c r="U374" s="80"/>
      <c r="V374" s="80"/>
      <c r="W374" s="80"/>
      <c r="X374" s="80"/>
      <c r="Y374" s="80"/>
      <c r="Z374" s="80"/>
      <c r="AA374" s="80"/>
      <c r="AB374" s="80"/>
      <c r="AC374" s="80"/>
      <c r="AD374" s="80"/>
      <c r="AE374" s="80"/>
      <c r="AF374" s="80"/>
      <c r="AG374" s="80"/>
      <c r="AH374" s="80"/>
      <c r="AI374" s="80"/>
    </row>
    <row r="375" spans="2:35" s="109" customFormat="1" ht="18" customHeight="1">
      <c r="B375" s="96" t="s">
        <v>632</v>
      </c>
      <c r="C375" s="95">
        <v>38210</v>
      </c>
      <c r="E375" s="107"/>
      <c r="F375" s="80"/>
      <c r="G375" s="80"/>
      <c r="H375" s="80"/>
      <c r="I375" s="80"/>
      <c r="J375" s="80"/>
      <c r="K375" s="80"/>
      <c r="L375" s="80"/>
      <c r="M375" s="80"/>
      <c r="N375" s="80"/>
      <c r="O375" s="80"/>
      <c r="P375" s="80"/>
      <c r="Q375" s="80"/>
      <c r="R375" s="80"/>
      <c r="S375" s="80"/>
      <c r="T375" s="80"/>
      <c r="U375" s="80"/>
      <c r="V375" s="80"/>
      <c r="W375" s="80"/>
      <c r="X375" s="80"/>
      <c r="Y375" s="80"/>
      <c r="Z375" s="80"/>
      <c r="AA375" s="80"/>
      <c r="AB375" s="80"/>
      <c r="AC375" s="80"/>
      <c r="AD375" s="80"/>
      <c r="AE375" s="80"/>
      <c r="AF375" s="80"/>
      <c r="AG375" s="80"/>
      <c r="AH375" s="80"/>
      <c r="AI375" s="80"/>
    </row>
    <row r="376" spans="2:35" s="109" customFormat="1" ht="18" customHeight="1">
      <c r="B376" s="96" t="s">
        <v>442</v>
      </c>
      <c r="C376" s="95">
        <v>30102</v>
      </c>
      <c r="E376" s="107"/>
      <c r="F376" s="80"/>
      <c r="G376" s="80"/>
      <c r="H376" s="80"/>
      <c r="I376" s="80"/>
      <c r="J376" s="80"/>
      <c r="K376" s="80"/>
      <c r="L376" s="80"/>
      <c r="M376" s="80"/>
      <c r="N376" s="80"/>
      <c r="O376" s="80"/>
      <c r="P376" s="80"/>
      <c r="Q376" s="80"/>
      <c r="R376" s="80"/>
      <c r="S376" s="80"/>
      <c r="T376" s="80"/>
      <c r="U376" s="80"/>
      <c r="V376" s="80"/>
      <c r="W376" s="80"/>
      <c r="X376" s="80"/>
      <c r="Y376" s="80"/>
      <c r="Z376" s="80"/>
      <c r="AA376" s="80"/>
      <c r="AB376" s="80"/>
      <c r="AC376" s="80"/>
      <c r="AD376" s="80"/>
      <c r="AE376" s="80"/>
      <c r="AF376" s="80"/>
      <c r="AG376" s="80"/>
      <c r="AH376" s="80"/>
      <c r="AI376" s="80"/>
    </row>
    <row r="377" spans="2:35" s="109" customFormat="1" ht="18" customHeight="1">
      <c r="B377" s="96" t="s">
        <v>597</v>
      </c>
      <c r="C377" s="95">
        <v>36705</v>
      </c>
      <c r="E377" s="107"/>
      <c r="F377" s="80"/>
      <c r="G377" s="80"/>
      <c r="H377" s="80"/>
      <c r="I377" s="80"/>
      <c r="J377" s="80"/>
      <c r="K377" s="80"/>
      <c r="L377" s="80"/>
      <c r="M377" s="80"/>
      <c r="N377" s="80"/>
      <c r="O377" s="80"/>
      <c r="P377" s="80"/>
      <c r="Q377" s="80"/>
      <c r="R377" s="80"/>
      <c r="S377" s="80"/>
      <c r="T377" s="80"/>
      <c r="U377" s="80"/>
      <c r="V377" s="80"/>
      <c r="W377" s="80"/>
      <c r="X377" s="80"/>
      <c r="Y377" s="80"/>
      <c r="Z377" s="80"/>
      <c r="AA377" s="80"/>
      <c r="AB377" s="80"/>
      <c r="AC377" s="80"/>
      <c r="AD377" s="80"/>
      <c r="AE377" s="80"/>
      <c r="AF377" s="80"/>
      <c r="AG377" s="80"/>
      <c r="AH377" s="80"/>
      <c r="AI377" s="80"/>
    </row>
    <row r="378" spans="2:35" s="109" customFormat="1" ht="18" customHeight="1">
      <c r="B378" s="96" t="s">
        <v>605</v>
      </c>
      <c r="C378" s="95">
        <v>37005</v>
      </c>
      <c r="E378" s="107"/>
      <c r="F378" s="80"/>
      <c r="G378" s="80"/>
      <c r="H378" s="80"/>
      <c r="I378" s="80"/>
      <c r="J378" s="80"/>
      <c r="K378" s="80"/>
      <c r="L378" s="80"/>
      <c r="M378" s="80"/>
      <c r="N378" s="80"/>
      <c r="O378" s="80"/>
      <c r="P378" s="80"/>
      <c r="Q378" s="80"/>
      <c r="R378" s="80"/>
      <c r="S378" s="80"/>
      <c r="T378" s="80"/>
      <c r="U378" s="80"/>
      <c r="V378" s="80"/>
      <c r="W378" s="80"/>
      <c r="X378" s="80"/>
      <c r="Y378" s="80"/>
      <c r="Z378" s="80"/>
      <c r="AA378" s="80"/>
      <c r="AB378" s="80"/>
      <c r="AC378" s="80"/>
      <c r="AD378" s="80"/>
      <c r="AE378" s="80"/>
      <c r="AF378" s="80"/>
      <c r="AG378" s="80"/>
      <c r="AH378" s="80"/>
      <c r="AI378" s="80"/>
    </row>
    <row r="379" spans="2:35" s="109" customFormat="1" ht="18" customHeight="1">
      <c r="B379" s="96" t="s">
        <v>487</v>
      </c>
      <c r="C379" s="95">
        <v>32400</v>
      </c>
      <c r="E379" s="107"/>
      <c r="F379" s="80"/>
      <c r="G379" s="80"/>
      <c r="H379" s="80"/>
      <c r="I379" s="80"/>
      <c r="J379" s="80"/>
      <c r="K379" s="80"/>
      <c r="L379" s="80"/>
      <c r="M379" s="80"/>
      <c r="N379" s="80"/>
      <c r="O379" s="80"/>
      <c r="P379" s="80"/>
      <c r="Q379" s="80"/>
      <c r="R379" s="80"/>
      <c r="S379" s="80"/>
      <c r="T379" s="80"/>
      <c r="U379" s="80"/>
      <c r="V379" s="80"/>
      <c r="W379" s="80"/>
      <c r="X379" s="80"/>
      <c r="Y379" s="80"/>
      <c r="Z379" s="80"/>
      <c r="AA379" s="80"/>
      <c r="AB379" s="80"/>
      <c r="AC379" s="80"/>
      <c r="AD379" s="80"/>
      <c r="AE379" s="80"/>
      <c r="AF379" s="80"/>
      <c r="AG379" s="80"/>
      <c r="AH379" s="80"/>
      <c r="AI379" s="80"/>
    </row>
    <row r="380" spans="2:35" s="109" customFormat="1" ht="18" customHeight="1">
      <c r="B380" s="96" t="s">
        <v>568</v>
      </c>
      <c r="C380" s="95">
        <v>36001</v>
      </c>
      <c r="E380" s="107"/>
      <c r="F380" s="80"/>
      <c r="G380" s="80"/>
      <c r="H380" s="80"/>
      <c r="I380" s="80"/>
      <c r="J380" s="80"/>
      <c r="K380" s="80"/>
      <c r="L380" s="80"/>
      <c r="M380" s="80"/>
      <c r="N380" s="80"/>
      <c r="O380" s="80"/>
      <c r="P380" s="80"/>
      <c r="Q380" s="80"/>
      <c r="R380" s="80"/>
      <c r="S380" s="80"/>
      <c r="T380" s="80"/>
      <c r="U380" s="80"/>
      <c r="V380" s="80"/>
      <c r="W380" s="80"/>
      <c r="X380" s="80"/>
      <c r="Y380" s="80"/>
      <c r="Z380" s="80"/>
      <c r="AA380" s="80"/>
      <c r="AB380" s="80"/>
      <c r="AC380" s="80"/>
      <c r="AD380" s="80"/>
      <c r="AE380" s="80"/>
      <c r="AF380" s="80"/>
      <c r="AG380" s="80"/>
      <c r="AH380" s="80"/>
      <c r="AI380" s="80"/>
    </row>
    <row r="381" spans="2:35" s="109" customFormat="1" ht="18" customHeight="1">
      <c r="B381" s="96" t="s">
        <v>418</v>
      </c>
      <c r="C381" s="95">
        <v>19005</v>
      </c>
      <c r="E381" s="107"/>
      <c r="F381" s="80"/>
      <c r="G381" s="80"/>
      <c r="H381" s="80"/>
      <c r="I381" s="80"/>
      <c r="J381" s="80"/>
      <c r="K381" s="80"/>
      <c r="L381" s="80"/>
      <c r="M381" s="80"/>
      <c r="N381" s="80"/>
      <c r="O381" s="80"/>
      <c r="P381" s="80"/>
      <c r="Q381" s="80"/>
      <c r="R381" s="80"/>
      <c r="S381" s="80"/>
      <c r="T381" s="80"/>
      <c r="U381" s="80"/>
      <c r="V381" s="80"/>
      <c r="W381" s="80"/>
      <c r="X381" s="80"/>
      <c r="Y381" s="80"/>
      <c r="Z381" s="80"/>
      <c r="AA381" s="80"/>
      <c r="AB381" s="80"/>
      <c r="AC381" s="80"/>
      <c r="AD381" s="80"/>
      <c r="AE381" s="80"/>
      <c r="AF381" s="80"/>
      <c r="AG381" s="80"/>
      <c r="AH381" s="80"/>
      <c r="AI381" s="80"/>
    </row>
    <row r="382" spans="2:35" s="109" customFormat="1" ht="18" customHeight="1">
      <c r="B382" s="96" t="s">
        <v>570</v>
      </c>
      <c r="C382" s="95">
        <v>36003</v>
      </c>
      <c r="E382" s="107"/>
      <c r="F382" s="80"/>
      <c r="G382" s="80"/>
      <c r="H382" s="80"/>
      <c r="I382" s="80"/>
      <c r="J382" s="80"/>
      <c r="K382" s="80"/>
      <c r="L382" s="80"/>
      <c r="M382" s="80"/>
      <c r="N382" s="80"/>
      <c r="O382" s="80"/>
      <c r="P382" s="80"/>
      <c r="Q382" s="80"/>
      <c r="R382" s="80"/>
      <c r="S382" s="80"/>
      <c r="T382" s="80"/>
      <c r="U382" s="80"/>
      <c r="V382" s="80"/>
      <c r="W382" s="80"/>
      <c r="X382" s="80"/>
      <c r="Y382" s="80"/>
      <c r="Z382" s="80"/>
      <c r="AA382" s="80"/>
      <c r="AB382" s="80"/>
      <c r="AC382" s="80"/>
      <c r="AD382" s="80"/>
      <c r="AE382" s="80"/>
      <c r="AF382" s="80"/>
      <c r="AG382" s="80"/>
      <c r="AH382" s="80"/>
      <c r="AI382" s="80"/>
    </row>
    <row r="383" spans="2:35" s="109" customFormat="1" ht="18" customHeight="1">
      <c r="B383" s="96" t="s">
        <v>673</v>
      </c>
      <c r="C383" s="95">
        <v>40000</v>
      </c>
      <c r="E383" s="107"/>
      <c r="F383" s="80"/>
      <c r="G383" s="80"/>
      <c r="H383" s="80"/>
      <c r="I383" s="80"/>
      <c r="J383" s="80"/>
      <c r="K383" s="80"/>
      <c r="L383" s="80"/>
      <c r="M383" s="80"/>
      <c r="N383" s="80"/>
      <c r="O383" s="80"/>
      <c r="P383" s="80"/>
      <c r="Q383" s="80"/>
      <c r="R383" s="80"/>
      <c r="S383" s="80"/>
      <c r="T383" s="80"/>
      <c r="U383" s="80"/>
      <c r="V383" s="80"/>
      <c r="W383" s="80"/>
      <c r="X383" s="80"/>
      <c r="Y383" s="80"/>
      <c r="Z383" s="80"/>
      <c r="AA383" s="80"/>
      <c r="AB383" s="80"/>
      <c r="AC383" s="80"/>
      <c r="AD383" s="80"/>
      <c r="AE383" s="80"/>
      <c r="AF383" s="80"/>
      <c r="AG383" s="80"/>
      <c r="AH383" s="80"/>
      <c r="AI383" s="80"/>
    </row>
    <row r="384" spans="2:35" s="109" customFormat="1" ht="18" customHeight="1">
      <c r="B384" s="96" t="s">
        <v>503</v>
      </c>
      <c r="C384" s="95">
        <v>33027</v>
      </c>
      <c r="E384" s="107"/>
      <c r="F384" s="80"/>
      <c r="G384" s="80"/>
      <c r="H384" s="80"/>
      <c r="I384" s="80"/>
      <c r="J384" s="80"/>
      <c r="K384" s="80"/>
      <c r="L384" s="80"/>
      <c r="M384" s="80"/>
      <c r="N384" s="80"/>
      <c r="O384" s="80"/>
      <c r="P384" s="80"/>
      <c r="Q384" s="80"/>
      <c r="R384" s="80"/>
      <c r="S384" s="80"/>
      <c r="T384" s="80"/>
      <c r="U384" s="80"/>
      <c r="V384" s="80"/>
      <c r="W384" s="80"/>
      <c r="X384" s="80"/>
      <c r="Y384" s="80"/>
      <c r="Z384" s="80"/>
      <c r="AA384" s="80"/>
      <c r="AB384" s="80"/>
      <c r="AC384" s="80"/>
      <c r="AD384" s="80"/>
      <c r="AE384" s="80"/>
      <c r="AF384" s="80"/>
      <c r="AG384" s="80"/>
      <c r="AH384" s="80"/>
      <c r="AI384" s="80"/>
    </row>
    <row r="385" spans="2:35" s="109" customFormat="1" ht="18" customHeight="1">
      <c r="B385" s="96" t="s">
        <v>571</v>
      </c>
      <c r="C385" s="95">
        <v>36004</v>
      </c>
      <c r="E385" s="107"/>
      <c r="F385" s="80"/>
      <c r="G385" s="80"/>
      <c r="H385" s="80"/>
      <c r="I385" s="80"/>
      <c r="J385" s="80"/>
      <c r="K385" s="80"/>
      <c r="L385" s="80"/>
      <c r="M385" s="80"/>
      <c r="N385" s="80"/>
      <c r="O385" s="80"/>
      <c r="P385" s="80"/>
      <c r="Q385" s="80"/>
      <c r="R385" s="80"/>
      <c r="S385" s="80"/>
      <c r="T385" s="80"/>
      <c r="U385" s="80"/>
      <c r="V385" s="80"/>
      <c r="W385" s="80"/>
      <c r="X385" s="80"/>
      <c r="Y385" s="80"/>
      <c r="Z385" s="80"/>
      <c r="AA385" s="80"/>
      <c r="AB385" s="80"/>
      <c r="AC385" s="80"/>
      <c r="AD385" s="80"/>
      <c r="AE385" s="80"/>
      <c r="AF385" s="80"/>
      <c r="AG385" s="80"/>
      <c r="AH385" s="80"/>
      <c r="AI385" s="80"/>
    </row>
    <row r="386" spans="2:35" s="109" customFormat="1" ht="18" customHeight="1">
      <c r="B386" s="96" t="s">
        <v>491</v>
      </c>
      <c r="C386" s="95">
        <v>32505</v>
      </c>
      <c r="E386" s="107"/>
      <c r="F386" s="80"/>
      <c r="G386" s="80"/>
      <c r="H386" s="80"/>
      <c r="I386" s="80"/>
      <c r="J386" s="80"/>
      <c r="K386" s="80"/>
      <c r="L386" s="80"/>
      <c r="M386" s="80"/>
      <c r="N386" s="80"/>
      <c r="O386" s="80"/>
      <c r="P386" s="80"/>
      <c r="Q386" s="80"/>
      <c r="R386" s="80"/>
      <c r="S386" s="80"/>
      <c r="T386" s="80"/>
      <c r="U386" s="80"/>
      <c r="V386" s="80"/>
      <c r="W386" s="80"/>
      <c r="X386" s="80"/>
      <c r="Y386" s="80"/>
      <c r="Z386" s="80"/>
      <c r="AA386" s="80"/>
      <c r="AB386" s="80"/>
      <c r="AC386" s="80"/>
      <c r="AD386" s="80"/>
      <c r="AE386" s="80"/>
      <c r="AF386" s="80"/>
      <c r="AG386" s="80"/>
      <c r="AH386" s="80"/>
      <c r="AI386" s="80"/>
    </row>
    <row r="387" spans="2:35" s="109" customFormat="1" ht="18" customHeight="1">
      <c r="B387" s="96" t="s">
        <v>492</v>
      </c>
      <c r="C387" s="95">
        <v>32600</v>
      </c>
      <c r="E387" s="107"/>
      <c r="F387" s="80"/>
      <c r="G387" s="80"/>
      <c r="H387" s="80"/>
      <c r="I387" s="80"/>
      <c r="J387" s="80"/>
      <c r="K387" s="80"/>
      <c r="L387" s="80"/>
      <c r="M387" s="80"/>
      <c r="N387" s="80"/>
      <c r="O387" s="80"/>
      <c r="P387" s="80"/>
      <c r="Q387" s="80"/>
      <c r="R387" s="80"/>
      <c r="S387" s="80"/>
      <c r="T387" s="80"/>
      <c r="U387" s="80"/>
      <c r="V387" s="80"/>
      <c r="W387" s="80"/>
      <c r="X387" s="80"/>
      <c r="Y387" s="80"/>
      <c r="Z387" s="80"/>
      <c r="AA387" s="80"/>
      <c r="AB387" s="80"/>
      <c r="AC387" s="80"/>
      <c r="AD387" s="80"/>
      <c r="AE387" s="80"/>
      <c r="AF387" s="80"/>
      <c r="AG387" s="80"/>
      <c r="AH387" s="80"/>
      <c r="AI387" s="80"/>
    </row>
    <row r="388" spans="2:35" s="109" customFormat="1" ht="18" customHeight="1">
      <c r="B388" s="96" t="s">
        <v>494</v>
      </c>
      <c r="C388" s="95">
        <v>32700</v>
      </c>
      <c r="E388" s="107"/>
      <c r="F388" s="80"/>
      <c r="G388" s="80"/>
      <c r="H388" s="80"/>
      <c r="I388" s="80"/>
      <c r="J388" s="80"/>
      <c r="K388" s="80"/>
      <c r="L388" s="80"/>
      <c r="M388" s="80"/>
      <c r="N388" s="80"/>
      <c r="O388" s="80"/>
      <c r="P388" s="80"/>
      <c r="Q388" s="80"/>
      <c r="R388" s="80"/>
      <c r="S388" s="80"/>
      <c r="T388" s="80"/>
      <c r="U388" s="80"/>
      <c r="V388" s="80"/>
      <c r="W388" s="80"/>
      <c r="X388" s="80"/>
      <c r="Y388" s="80"/>
      <c r="Z388" s="80"/>
      <c r="AA388" s="80"/>
      <c r="AB388" s="80"/>
      <c r="AC388" s="80"/>
      <c r="AD388" s="80"/>
      <c r="AE388" s="80"/>
      <c r="AF388" s="80"/>
      <c r="AG388" s="80"/>
      <c r="AH388" s="80"/>
      <c r="AI388" s="80"/>
    </row>
    <row r="389" spans="2:35" s="109" customFormat="1" ht="18" customHeight="1">
      <c r="B389" s="96" t="s">
        <v>495</v>
      </c>
      <c r="C389" s="95">
        <v>32800</v>
      </c>
      <c r="E389" s="107"/>
      <c r="F389" s="80"/>
      <c r="G389" s="80"/>
      <c r="H389" s="80"/>
      <c r="I389" s="80"/>
      <c r="J389" s="80"/>
      <c r="K389" s="80"/>
      <c r="L389" s="80"/>
      <c r="M389" s="80"/>
      <c r="N389" s="80"/>
      <c r="O389" s="80"/>
      <c r="P389" s="80"/>
      <c r="Q389" s="80"/>
      <c r="R389" s="80"/>
      <c r="S389" s="80"/>
      <c r="T389" s="80"/>
      <c r="U389" s="80"/>
      <c r="V389" s="80"/>
      <c r="W389" s="80"/>
      <c r="X389" s="80"/>
      <c r="Y389" s="80"/>
      <c r="Z389" s="80"/>
      <c r="AA389" s="80"/>
      <c r="AB389" s="80"/>
      <c r="AC389" s="80"/>
      <c r="AD389" s="80"/>
      <c r="AE389" s="80"/>
      <c r="AF389" s="80"/>
      <c r="AG389" s="80"/>
      <c r="AH389" s="80"/>
      <c r="AI389" s="80"/>
    </row>
    <row r="390" spans="2:35" s="109" customFormat="1" ht="18" customHeight="1">
      <c r="B390" s="96" t="s">
        <v>498</v>
      </c>
      <c r="C390" s="95">
        <v>32905</v>
      </c>
      <c r="E390" s="107"/>
      <c r="F390" s="80"/>
      <c r="G390" s="80"/>
      <c r="H390" s="80"/>
      <c r="I390" s="80"/>
      <c r="J390" s="80"/>
      <c r="K390" s="80"/>
      <c r="L390" s="80"/>
      <c r="M390" s="80"/>
      <c r="N390" s="80"/>
      <c r="O390" s="80"/>
      <c r="P390" s="80"/>
      <c r="Q390" s="80"/>
      <c r="R390" s="80"/>
      <c r="S390" s="80"/>
      <c r="T390" s="80"/>
      <c r="U390" s="80"/>
      <c r="V390" s="80"/>
      <c r="W390" s="80"/>
      <c r="X390" s="80"/>
      <c r="Y390" s="80"/>
      <c r="Z390" s="80"/>
      <c r="AA390" s="80"/>
      <c r="AB390" s="80"/>
      <c r="AC390" s="80"/>
      <c r="AD390" s="80"/>
      <c r="AE390" s="80"/>
      <c r="AF390" s="80"/>
      <c r="AG390" s="80"/>
      <c r="AH390" s="80"/>
      <c r="AI390" s="80"/>
    </row>
    <row r="391" spans="2:35" s="109" customFormat="1" ht="18" customHeight="1">
      <c r="B391" s="96" t="s">
        <v>496</v>
      </c>
      <c r="C391" s="95">
        <v>32900</v>
      </c>
      <c r="E391" s="107"/>
      <c r="F391" s="80"/>
      <c r="G391" s="80"/>
      <c r="H391" s="80"/>
      <c r="I391" s="80"/>
      <c r="J391" s="80"/>
      <c r="K391" s="80"/>
      <c r="L391" s="80"/>
      <c r="M391" s="80"/>
      <c r="N391" s="80"/>
      <c r="O391" s="80"/>
      <c r="P391" s="80"/>
      <c r="Q391" s="80"/>
      <c r="R391" s="80"/>
      <c r="S391" s="80"/>
      <c r="T391" s="80"/>
      <c r="U391" s="80"/>
      <c r="V391" s="80"/>
      <c r="W391" s="80"/>
      <c r="X391" s="80"/>
      <c r="Y391" s="80"/>
      <c r="Z391" s="80"/>
      <c r="AA391" s="80"/>
      <c r="AB391" s="80"/>
      <c r="AC391" s="80"/>
      <c r="AD391" s="80"/>
      <c r="AE391" s="80"/>
      <c r="AF391" s="80"/>
      <c r="AG391" s="80"/>
      <c r="AH391" s="80"/>
      <c r="AI391" s="80"/>
    </row>
    <row r="392" spans="2:35" s="109" customFormat="1" ht="18" customHeight="1">
      <c r="B392" s="96" t="s">
        <v>501</v>
      </c>
      <c r="C392" s="95">
        <v>33000</v>
      </c>
      <c r="E392" s="107"/>
      <c r="F392" s="80"/>
      <c r="G392" s="80"/>
      <c r="H392" s="80"/>
      <c r="I392" s="80"/>
      <c r="J392" s="80"/>
      <c r="K392" s="80"/>
      <c r="L392" s="80"/>
      <c r="M392" s="80"/>
      <c r="N392" s="80"/>
      <c r="O392" s="80"/>
      <c r="P392" s="80"/>
      <c r="Q392" s="80"/>
      <c r="R392" s="80"/>
      <c r="S392" s="80"/>
      <c r="T392" s="80"/>
      <c r="U392" s="80"/>
      <c r="V392" s="80"/>
      <c r="W392" s="80"/>
      <c r="X392" s="80"/>
      <c r="Y392" s="80"/>
      <c r="Z392" s="80"/>
      <c r="AA392" s="80"/>
      <c r="AB392" s="80"/>
      <c r="AC392" s="80"/>
      <c r="AD392" s="80"/>
      <c r="AE392" s="80"/>
      <c r="AF392" s="80"/>
      <c r="AG392" s="80"/>
      <c r="AH392" s="80"/>
      <c r="AI392" s="80"/>
    </row>
    <row r="393" spans="2:35" s="109" customFormat="1" ht="18" customHeight="1">
      <c r="B393" s="96" t="s">
        <v>393</v>
      </c>
      <c r="C393" s="95">
        <v>10900</v>
      </c>
      <c r="E393" s="107"/>
      <c r="F393" s="80"/>
      <c r="G393" s="80"/>
      <c r="H393" s="80"/>
      <c r="I393" s="80"/>
      <c r="J393" s="80"/>
      <c r="K393" s="80"/>
      <c r="L393" s="80"/>
      <c r="M393" s="80"/>
      <c r="N393" s="80"/>
      <c r="O393" s="80"/>
      <c r="P393" s="80"/>
      <c r="Q393" s="80"/>
      <c r="R393" s="80"/>
      <c r="S393" s="80"/>
      <c r="T393" s="80"/>
      <c r="U393" s="80"/>
      <c r="V393" s="80"/>
      <c r="W393" s="80"/>
      <c r="X393" s="80"/>
      <c r="Y393" s="80"/>
      <c r="Z393" s="80"/>
      <c r="AA393" s="80"/>
      <c r="AB393" s="80"/>
      <c r="AC393" s="80"/>
      <c r="AD393" s="80"/>
      <c r="AE393" s="80"/>
      <c r="AF393" s="80"/>
      <c r="AG393" s="80"/>
      <c r="AH393" s="80"/>
      <c r="AI393" s="80"/>
    </row>
    <row r="394" spans="2:35" s="109" customFormat="1" ht="18" customHeight="1">
      <c r="B394" s="96" t="s">
        <v>413</v>
      </c>
      <c r="C394" s="95">
        <v>18400</v>
      </c>
      <c r="E394" s="107"/>
      <c r="F394" s="80"/>
      <c r="G394" s="80"/>
      <c r="H394" s="80"/>
      <c r="I394" s="80"/>
      <c r="J394" s="80"/>
      <c r="K394" s="80"/>
      <c r="L394" s="80"/>
      <c r="M394" s="80"/>
      <c r="N394" s="80"/>
      <c r="O394" s="80"/>
      <c r="P394" s="80"/>
      <c r="Q394" s="80"/>
      <c r="R394" s="80"/>
      <c r="S394" s="80"/>
      <c r="T394" s="80"/>
      <c r="U394" s="80"/>
      <c r="V394" s="80"/>
      <c r="W394" s="80"/>
      <c r="X394" s="80"/>
      <c r="Y394" s="80"/>
      <c r="Z394" s="80"/>
      <c r="AA394" s="80"/>
      <c r="AB394" s="80"/>
      <c r="AC394" s="80"/>
      <c r="AD394" s="80"/>
      <c r="AE394" s="80"/>
      <c r="AF394" s="80"/>
      <c r="AG394" s="80"/>
      <c r="AH394" s="80"/>
      <c r="AI394" s="80"/>
    </row>
    <row r="395" spans="2:35" s="109" customFormat="1" ht="18" customHeight="1">
      <c r="B395" s="96" t="s">
        <v>406</v>
      </c>
      <c r="C395" s="95">
        <v>12510</v>
      </c>
      <c r="E395" s="107"/>
      <c r="F395" s="80"/>
      <c r="G395" s="80"/>
      <c r="H395" s="80"/>
      <c r="I395" s="80"/>
      <c r="J395" s="80"/>
      <c r="K395" s="80"/>
      <c r="L395" s="80"/>
      <c r="M395" s="80"/>
      <c r="N395" s="80"/>
      <c r="O395" s="80"/>
      <c r="P395" s="80"/>
      <c r="Q395" s="80"/>
      <c r="R395" s="80"/>
      <c r="S395" s="80"/>
      <c r="T395" s="80"/>
      <c r="U395" s="80"/>
      <c r="V395" s="80"/>
      <c r="W395" s="80"/>
      <c r="X395" s="80"/>
      <c r="Y395" s="80"/>
      <c r="Z395" s="80"/>
      <c r="AA395" s="80"/>
      <c r="AB395" s="80"/>
      <c r="AC395" s="80"/>
      <c r="AD395" s="80"/>
      <c r="AE395" s="80"/>
      <c r="AF395" s="80"/>
      <c r="AG395" s="80"/>
      <c r="AH395" s="80"/>
      <c r="AI395" s="80"/>
    </row>
    <row r="396" spans="2:35" s="109" customFormat="1" ht="18" customHeight="1">
      <c r="B396" s="96" t="s">
        <v>390</v>
      </c>
      <c r="C396" s="95">
        <v>10700</v>
      </c>
      <c r="E396" s="107"/>
      <c r="F396" s="80"/>
      <c r="G396" s="80"/>
      <c r="H396" s="80"/>
      <c r="I396" s="80"/>
      <c r="J396" s="80"/>
      <c r="K396" s="80"/>
      <c r="L396" s="80"/>
      <c r="M396" s="80"/>
      <c r="N396" s="80"/>
      <c r="O396" s="80"/>
      <c r="P396" s="80"/>
      <c r="Q396" s="80"/>
      <c r="R396" s="80"/>
      <c r="S396" s="80"/>
      <c r="T396" s="80"/>
      <c r="U396" s="80"/>
      <c r="V396" s="80"/>
      <c r="W396" s="80"/>
      <c r="X396" s="80"/>
      <c r="Y396" s="80"/>
      <c r="Z396" s="80"/>
      <c r="AA396" s="80"/>
      <c r="AB396" s="80"/>
      <c r="AC396" s="80"/>
      <c r="AD396" s="80"/>
      <c r="AE396" s="80"/>
      <c r="AF396" s="80"/>
      <c r="AG396" s="80"/>
      <c r="AH396" s="80"/>
      <c r="AI396" s="80"/>
    </row>
    <row r="397" spans="2:35" s="109" customFormat="1" ht="18" customHeight="1">
      <c r="B397" s="96" t="s">
        <v>388</v>
      </c>
      <c r="C397" s="95">
        <v>10400</v>
      </c>
      <c r="E397" s="107"/>
      <c r="F397" s="80"/>
      <c r="G397" s="80"/>
      <c r="H397" s="80"/>
      <c r="I397" s="80"/>
      <c r="J397" s="80"/>
      <c r="K397" s="80"/>
      <c r="L397" s="80"/>
      <c r="M397" s="80"/>
      <c r="N397" s="80"/>
      <c r="O397" s="80"/>
      <c r="P397" s="80"/>
      <c r="Q397" s="80"/>
      <c r="R397" s="80"/>
      <c r="S397" s="80"/>
      <c r="T397" s="80"/>
      <c r="U397" s="80"/>
      <c r="V397" s="80"/>
      <c r="W397" s="80"/>
      <c r="X397" s="80"/>
      <c r="Y397" s="80"/>
      <c r="Z397" s="80"/>
      <c r="AA397" s="80"/>
      <c r="AB397" s="80"/>
      <c r="AC397" s="80"/>
      <c r="AD397" s="80"/>
      <c r="AE397" s="80"/>
      <c r="AF397" s="80"/>
      <c r="AG397" s="80"/>
      <c r="AH397" s="80"/>
      <c r="AI397" s="80"/>
    </row>
    <row r="398" spans="2:35" s="109" customFormat="1" ht="18" customHeight="1">
      <c r="B398" s="96" t="s">
        <v>436</v>
      </c>
      <c r="C398" s="95">
        <v>22000</v>
      </c>
      <c r="E398" s="107"/>
      <c r="F398" s="80"/>
      <c r="G398" s="80"/>
      <c r="H398" s="80"/>
      <c r="I398" s="80"/>
      <c r="J398" s="80"/>
      <c r="K398" s="80"/>
      <c r="L398" s="80"/>
      <c r="M398" s="80"/>
      <c r="N398" s="80"/>
      <c r="O398" s="80"/>
      <c r="P398" s="80"/>
      <c r="Q398" s="80"/>
      <c r="R398" s="80"/>
      <c r="S398" s="80"/>
      <c r="T398" s="80"/>
      <c r="U398" s="80"/>
      <c r="V398" s="80"/>
      <c r="W398" s="80"/>
      <c r="X398" s="80"/>
      <c r="Y398" s="80"/>
      <c r="Z398" s="80"/>
      <c r="AA398" s="80"/>
      <c r="AB398" s="80"/>
      <c r="AC398" s="80"/>
      <c r="AD398" s="80"/>
      <c r="AE398" s="80"/>
      <c r="AF398" s="80"/>
      <c r="AG398" s="80"/>
      <c r="AH398" s="80"/>
      <c r="AI398" s="80"/>
    </row>
    <row r="399" spans="2:35" s="109" customFormat="1" ht="18" customHeight="1">
      <c r="B399" s="96" t="s">
        <v>419</v>
      </c>
      <c r="C399" s="95">
        <v>19100</v>
      </c>
      <c r="E399" s="107"/>
      <c r="F399" s="80"/>
      <c r="G399" s="80"/>
      <c r="H399" s="80"/>
      <c r="I399" s="80"/>
      <c r="J399" s="80"/>
      <c r="K399" s="80"/>
      <c r="L399" s="80"/>
      <c r="M399" s="80"/>
      <c r="N399" s="80"/>
      <c r="O399" s="80"/>
      <c r="P399" s="80"/>
      <c r="Q399" s="80"/>
      <c r="R399" s="80"/>
      <c r="S399" s="80"/>
      <c r="T399" s="80"/>
      <c r="U399" s="80"/>
      <c r="V399" s="80"/>
      <c r="W399" s="80"/>
      <c r="X399" s="80"/>
      <c r="Y399" s="80"/>
      <c r="Z399" s="80"/>
      <c r="AA399" s="80"/>
      <c r="AB399" s="80"/>
      <c r="AC399" s="80"/>
      <c r="AD399" s="80"/>
      <c r="AE399" s="80"/>
      <c r="AF399" s="80"/>
      <c r="AG399" s="80"/>
      <c r="AH399" s="80"/>
      <c r="AI399" s="80"/>
    </row>
    <row r="400" spans="2:35" s="109" customFormat="1" ht="18" customHeight="1">
      <c r="B400" s="96" t="s">
        <v>504</v>
      </c>
      <c r="C400" s="95">
        <v>33100</v>
      </c>
      <c r="E400" s="107"/>
      <c r="F400" s="80"/>
      <c r="G400" s="80"/>
      <c r="H400" s="80"/>
      <c r="I400" s="80"/>
      <c r="J400" s="80"/>
      <c r="K400" s="80"/>
      <c r="L400" s="80"/>
      <c r="M400" s="80"/>
      <c r="N400" s="80"/>
      <c r="O400" s="80"/>
      <c r="P400" s="80"/>
      <c r="Q400" s="80"/>
      <c r="R400" s="80"/>
      <c r="S400" s="80"/>
      <c r="T400" s="80"/>
      <c r="U400" s="80"/>
      <c r="V400" s="80"/>
      <c r="W400" s="80"/>
      <c r="X400" s="80"/>
      <c r="Y400" s="80"/>
      <c r="Z400" s="80"/>
      <c r="AA400" s="80"/>
      <c r="AB400" s="80"/>
      <c r="AC400" s="80"/>
      <c r="AD400" s="80"/>
      <c r="AE400" s="80"/>
      <c r="AF400" s="80"/>
      <c r="AG400" s="80"/>
      <c r="AH400" s="80"/>
      <c r="AI400" s="80"/>
    </row>
    <row r="401" spans="2:35" s="109" customFormat="1" ht="18" customHeight="1">
      <c r="B401" s="96" t="s">
        <v>506</v>
      </c>
      <c r="C401" s="95">
        <v>33200</v>
      </c>
      <c r="E401" s="107"/>
      <c r="F401" s="80"/>
      <c r="G401" s="80"/>
      <c r="H401" s="80"/>
      <c r="I401" s="80"/>
      <c r="J401" s="80"/>
      <c r="K401" s="80"/>
      <c r="L401" s="80"/>
      <c r="M401" s="80"/>
      <c r="N401" s="80"/>
      <c r="O401" s="80"/>
      <c r="P401" s="80"/>
      <c r="Q401" s="80"/>
      <c r="R401" s="80"/>
      <c r="S401" s="80"/>
      <c r="T401" s="80"/>
      <c r="U401" s="80"/>
      <c r="V401" s="80"/>
      <c r="W401" s="80"/>
      <c r="X401" s="80"/>
      <c r="Y401" s="80"/>
      <c r="Z401" s="80"/>
      <c r="AA401" s="80"/>
      <c r="AB401" s="80"/>
      <c r="AC401" s="80"/>
      <c r="AD401" s="80"/>
      <c r="AE401" s="80"/>
      <c r="AF401" s="80"/>
      <c r="AG401" s="80"/>
      <c r="AH401" s="80"/>
      <c r="AI401" s="80"/>
    </row>
    <row r="402" spans="2:35" s="109" customFormat="1" ht="18" customHeight="1">
      <c r="B402" s="96" t="s">
        <v>510</v>
      </c>
      <c r="C402" s="95">
        <v>33205</v>
      </c>
      <c r="E402" s="107"/>
      <c r="F402" s="80"/>
      <c r="G402" s="80"/>
      <c r="H402" s="80"/>
      <c r="I402" s="80"/>
      <c r="J402" s="80"/>
      <c r="K402" s="80"/>
      <c r="L402" s="80"/>
      <c r="M402" s="80"/>
      <c r="N402" s="80"/>
      <c r="O402" s="80"/>
      <c r="P402" s="80"/>
      <c r="Q402" s="80"/>
      <c r="R402" s="80"/>
      <c r="S402" s="80"/>
      <c r="T402" s="80"/>
      <c r="U402" s="80"/>
      <c r="V402" s="80"/>
      <c r="W402" s="80"/>
      <c r="X402" s="80"/>
      <c r="Y402" s="80"/>
      <c r="Z402" s="80"/>
      <c r="AA402" s="80"/>
      <c r="AB402" s="80"/>
      <c r="AC402" s="80"/>
      <c r="AD402" s="80"/>
      <c r="AE402" s="80"/>
      <c r="AF402" s="80"/>
      <c r="AG402" s="80"/>
      <c r="AH402" s="80"/>
      <c r="AI402" s="80"/>
    </row>
    <row r="403" spans="2:35" s="109" customFormat="1" ht="18" customHeight="1">
      <c r="B403" s="96" t="s">
        <v>422</v>
      </c>
      <c r="C403" s="95">
        <v>20300</v>
      </c>
      <c r="E403" s="107"/>
      <c r="F403" s="80"/>
      <c r="G403" s="80"/>
      <c r="H403" s="80"/>
      <c r="I403" s="80"/>
      <c r="J403" s="80"/>
      <c r="K403" s="80"/>
      <c r="L403" s="80"/>
      <c r="M403" s="80"/>
      <c r="N403" s="80"/>
      <c r="O403" s="80"/>
      <c r="P403" s="80"/>
      <c r="Q403" s="80"/>
      <c r="R403" s="80"/>
      <c r="S403" s="80"/>
      <c r="T403" s="80"/>
      <c r="U403" s="80"/>
      <c r="V403" s="80"/>
      <c r="W403" s="80"/>
      <c r="X403" s="80"/>
      <c r="Y403" s="80"/>
      <c r="Z403" s="80"/>
      <c r="AA403" s="80"/>
      <c r="AB403" s="80"/>
      <c r="AC403" s="80"/>
      <c r="AD403" s="80"/>
      <c r="AE403" s="80"/>
      <c r="AF403" s="80"/>
      <c r="AG403" s="80"/>
      <c r="AH403" s="80"/>
      <c r="AI403" s="80"/>
    </row>
    <row r="404" spans="2:35" s="109" customFormat="1" ht="18" customHeight="1">
      <c r="B404" s="96" t="s">
        <v>657</v>
      </c>
      <c r="C404" s="95">
        <v>39208</v>
      </c>
      <c r="E404" s="107"/>
      <c r="F404" s="80"/>
      <c r="G404" s="80"/>
      <c r="H404" s="80"/>
      <c r="I404" s="80"/>
      <c r="J404" s="80"/>
      <c r="K404" s="80"/>
      <c r="L404" s="80"/>
      <c r="M404" s="80"/>
      <c r="N404" s="80"/>
      <c r="O404" s="80"/>
      <c r="P404" s="80"/>
      <c r="Q404" s="80"/>
      <c r="R404" s="80"/>
      <c r="S404" s="80"/>
      <c r="T404" s="80"/>
      <c r="U404" s="80"/>
      <c r="V404" s="80"/>
      <c r="W404" s="80"/>
      <c r="X404" s="80"/>
      <c r="Y404" s="80"/>
      <c r="Z404" s="80"/>
      <c r="AA404" s="80"/>
      <c r="AB404" s="80"/>
      <c r="AC404" s="80"/>
      <c r="AD404" s="80"/>
      <c r="AE404" s="80"/>
      <c r="AF404" s="80"/>
      <c r="AG404" s="80"/>
      <c r="AH404" s="80"/>
      <c r="AI404" s="80"/>
    </row>
    <row r="405" spans="2:35" s="109" customFormat="1" ht="18" customHeight="1">
      <c r="B405" s="96" t="s">
        <v>483</v>
      </c>
      <c r="C405" s="95">
        <v>32100</v>
      </c>
      <c r="E405" s="107"/>
      <c r="F405" s="80"/>
      <c r="G405" s="80"/>
      <c r="H405" s="80"/>
      <c r="I405" s="80"/>
      <c r="J405" s="80"/>
      <c r="K405" s="80"/>
      <c r="L405" s="80"/>
      <c r="M405" s="80"/>
      <c r="N405" s="80"/>
      <c r="O405" s="80"/>
      <c r="P405" s="80"/>
      <c r="Q405" s="80"/>
      <c r="R405" s="80"/>
      <c r="S405" s="80"/>
      <c r="T405" s="80"/>
      <c r="U405" s="80"/>
      <c r="V405" s="80"/>
      <c r="W405" s="80"/>
      <c r="X405" s="80"/>
      <c r="Y405" s="80"/>
      <c r="Z405" s="80"/>
      <c r="AA405" s="80"/>
      <c r="AB405" s="80"/>
      <c r="AC405" s="80"/>
      <c r="AD405" s="80"/>
      <c r="AE405" s="80"/>
      <c r="AF405" s="80"/>
      <c r="AG405" s="80"/>
      <c r="AH405" s="80"/>
      <c r="AI405" s="80"/>
    </row>
    <row r="406" spans="2:35" s="109" customFormat="1" ht="18" customHeight="1">
      <c r="B406" s="96" t="s">
        <v>515</v>
      </c>
      <c r="C406" s="95">
        <v>33300</v>
      </c>
      <c r="E406" s="107"/>
      <c r="F406" s="80"/>
      <c r="G406" s="80"/>
      <c r="H406" s="80"/>
      <c r="I406" s="80"/>
      <c r="J406" s="80"/>
      <c r="K406" s="80"/>
      <c r="L406" s="80"/>
      <c r="M406" s="80"/>
      <c r="N406" s="80"/>
      <c r="O406" s="80"/>
      <c r="P406" s="80"/>
      <c r="Q406" s="80"/>
      <c r="R406" s="80"/>
      <c r="S406" s="80"/>
      <c r="T406" s="80"/>
      <c r="U406" s="80"/>
      <c r="V406" s="80"/>
      <c r="W406" s="80"/>
      <c r="X406" s="80"/>
      <c r="Y406" s="80"/>
      <c r="Z406" s="80"/>
      <c r="AA406" s="80"/>
      <c r="AB406" s="80"/>
      <c r="AC406" s="80"/>
      <c r="AD406" s="80"/>
      <c r="AE406" s="80"/>
      <c r="AF406" s="80"/>
      <c r="AG406" s="80"/>
      <c r="AH406" s="80"/>
      <c r="AI406" s="80"/>
    </row>
    <row r="407" spans="2:35" s="109" customFormat="1" ht="18" customHeight="1">
      <c r="B407" s="96" t="s">
        <v>516</v>
      </c>
      <c r="C407" s="95">
        <v>33305</v>
      </c>
      <c r="E407" s="107"/>
      <c r="F407" s="80"/>
      <c r="G407" s="80"/>
      <c r="H407" s="80"/>
      <c r="I407" s="80"/>
      <c r="J407" s="80"/>
      <c r="K407" s="80"/>
      <c r="L407" s="80"/>
      <c r="M407" s="80"/>
      <c r="N407" s="80"/>
      <c r="O407" s="80"/>
      <c r="P407" s="80"/>
      <c r="Q407" s="80"/>
      <c r="R407" s="80"/>
      <c r="S407" s="80"/>
      <c r="T407" s="80"/>
      <c r="U407" s="80"/>
      <c r="V407" s="80"/>
      <c r="W407" s="80"/>
      <c r="X407" s="80"/>
      <c r="Y407" s="80"/>
      <c r="Z407" s="80"/>
      <c r="AA407" s="80"/>
      <c r="AB407" s="80"/>
      <c r="AC407" s="80"/>
      <c r="AD407" s="80"/>
      <c r="AE407" s="80"/>
      <c r="AF407" s="80"/>
      <c r="AG407" s="80"/>
      <c r="AH407" s="80"/>
      <c r="AI407" s="80"/>
    </row>
    <row r="408" spans="2:35" s="109" customFormat="1" ht="18" customHeight="1">
      <c r="B408" s="96" t="s">
        <v>604</v>
      </c>
      <c r="C408" s="95">
        <v>37000</v>
      </c>
      <c r="E408" s="107"/>
      <c r="F408" s="80"/>
      <c r="G408" s="80"/>
      <c r="H408" s="80"/>
      <c r="I408" s="80"/>
      <c r="J408" s="80"/>
      <c r="K408" s="80"/>
      <c r="L408" s="80"/>
      <c r="M408" s="80"/>
      <c r="N408" s="80"/>
      <c r="O408" s="80"/>
      <c r="P408" s="80"/>
      <c r="Q408" s="80"/>
      <c r="R408" s="80"/>
      <c r="S408" s="80"/>
      <c r="T408" s="80"/>
      <c r="U408" s="80"/>
      <c r="V408" s="80"/>
      <c r="W408" s="80"/>
      <c r="X408" s="80"/>
      <c r="Y408" s="80"/>
      <c r="Z408" s="80"/>
      <c r="AA408" s="80"/>
      <c r="AB408" s="80"/>
      <c r="AC408" s="80"/>
      <c r="AD408" s="80"/>
      <c r="AE408" s="80"/>
      <c r="AF408" s="80"/>
      <c r="AG408" s="80"/>
      <c r="AH408" s="80"/>
      <c r="AI408" s="80"/>
    </row>
    <row r="409" spans="2:35" s="109" customFormat="1" ht="18" customHeight="1">
      <c r="B409" s="96" t="s">
        <v>423</v>
      </c>
      <c r="C409" s="95">
        <v>20400</v>
      </c>
      <c r="E409" s="107"/>
      <c r="F409" s="80"/>
      <c r="G409" s="80"/>
      <c r="H409" s="80"/>
      <c r="I409" s="80"/>
      <c r="J409" s="80"/>
      <c r="K409" s="80"/>
      <c r="L409" s="80"/>
      <c r="M409" s="80"/>
      <c r="N409" s="80"/>
      <c r="O409" s="80"/>
      <c r="P409" s="80"/>
      <c r="Q409" s="80"/>
      <c r="R409" s="80"/>
      <c r="S409" s="80"/>
      <c r="T409" s="80"/>
      <c r="U409" s="80"/>
      <c r="V409" s="80"/>
      <c r="W409" s="80"/>
      <c r="X409" s="80"/>
      <c r="Y409" s="80"/>
      <c r="Z409" s="80"/>
      <c r="AA409" s="80"/>
      <c r="AB409" s="80"/>
      <c r="AC409" s="80"/>
      <c r="AD409" s="80"/>
      <c r="AE409" s="80"/>
      <c r="AF409" s="80"/>
      <c r="AG409" s="80"/>
      <c r="AH409" s="80"/>
      <c r="AI409" s="80"/>
    </row>
    <row r="410" spans="2:35" s="109" customFormat="1" ht="18" customHeight="1">
      <c r="B410" s="96" t="s">
        <v>643</v>
      </c>
      <c r="C410" s="95">
        <v>38620</v>
      </c>
      <c r="E410" s="107"/>
      <c r="F410" s="80"/>
      <c r="G410" s="80"/>
      <c r="H410" s="80"/>
      <c r="I410" s="80"/>
      <c r="J410" s="80"/>
      <c r="K410" s="80"/>
      <c r="L410" s="80"/>
      <c r="M410" s="80"/>
      <c r="N410" s="80"/>
      <c r="O410" s="80"/>
      <c r="P410" s="80"/>
      <c r="Q410" s="80"/>
      <c r="R410" s="80"/>
      <c r="S410" s="80"/>
      <c r="T410" s="80"/>
      <c r="U410" s="80"/>
      <c r="V410" s="80"/>
      <c r="W410" s="80"/>
      <c r="X410" s="80"/>
      <c r="Y410" s="80"/>
      <c r="Z410" s="80"/>
      <c r="AA410" s="80"/>
      <c r="AB410" s="80"/>
      <c r="AC410" s="80"/>
      <c r="AD410" s="80"/>
      <c r="AE410" s="80"/>
      <c r="AF410" s="80"/>
      <c r="AG410" s="80"/>
      <c r="AH410" s="80"/>
      <c r="AI410" s="80"/>
    </row>
    <row r="411" spans="2:35" s="109" customFormat="1" ht="18" customHeight="1">
      <c r="B411" s="96" t="s">
        <v>654</v>
      </c>
      <c r="C411" s="95">
        <v>39201</v>
      </c>
      <c r="E411" s="107"/>
      <c r="F411" s="80"/>
      <c r="G411" s="80"/>
      <c r="H411" s="80"/>
      <c r="I411" s="80"/>
      <c r="J411" s="80"/>
      <c r="K411" s="80"/>
      <c r="L411" s="80"/>
      <c r="M411" s="80"/>
      <c r="N411" s="80"/>
      <c r="O411" s="80"/>
      <c r="P411" s="80"/>
      <c r="Q411" s="80"/>
      <c r="R411" s="80"/>
      <c r="S411" s="80"/>
      <c r="T411" s="80"/>
      <c r="U411" s="80"/>
      <c r="V411" s="80"/>
      <c r="W411" s="80"/>
      <c r="X411" s="80"/>
      <c r="Y411" s="80"/>
      <c r="Z411" s="80"/>
      <c r="AA411" s="80"/>
      <c r="AB411" s="80"/>
      <c r="AC411" s="80"/>
      <c r="AD411" s="80"/>
      <c r="AE411" s="80"/>
      <c r="AF411" s="80"/>
      <c r="AG411" s="80"/>
      <c r="AH411" s="80"/>
      <c r="AI411" s="80"/>
    </row>
    <row r="412" spans="2:35" s="109" customFormat="1" ht="18" customHeight="1">
      <c r="B412" s="96" t="s">
        <v>398</v>
      </c>
      <c r="C412" s="95">
        <v>11300</v>
      </c>
      <c r="E412" s="107"/>
      <c r="F412" s="80"/>
      <c r="G412" s="80"/>
      <c r="H412" s="80"/>
      <c r="I412" s="80"/>
      <c r="J412" s="80"/>
      <c r="K412" s="80"/>
      <c r="L412" s="80"/>
      <c r="M412" s="80"/>
      <c r="N412" s="80"/>
      <c r="O412" s="80"/>
      <c r="P412" s="80"/>
      <c r="Q412" s="80"/>
      <c r="R412" s="80"/>
      <c r="S412" s="80"/>
      <c r="T412" s="80"/>
      <c r="U412" s="80"/>
      <c r="V412" s="80"/>
      <c r="W412" s="80"/>
      <c r="X412" s="80"/>
      <c r="Y412" s="80"/>
      <c r="Z412" s="80"/>
      <c r="AA412" s="80"/>
      <c r="AB412" s="80"/>
      <c r="AC412" s="80"/>
      <c r="AD412" s="80"/>
      <c r="AE412" s="80"/>
      <c r="AF412" s="80"/>
      <c r="AG412" s="80"/>
      <c r="AH412" s="80"/>
      <c r="AI412" s="80"/>
    </row>
    <row r="413" spans="2:35" s="109" customFormat="1" ht="18" customHeight="1">
      <c r="B413" s="96" t="s">
        <v>462</v>
      </c>
      <c r="C413" s="95">
        <v>31102</v>
      </c>
      <c r="E413" s="107"/>
      <c r="F413" s="80"/>
      <c r="G413" s="80"/>
      <c r="H413" s="80"/>
      <c r="I413" s="80"/>
      <c r="J413" s="80"/>
      <c r="K413" s="80"/>
      <c r="L413" s="80"/>
      <c r="M413" s="80"/>
      <c r="N413" s="80"/>
      <c r="O413" s="80"/>
      <c r="P413" s="80"/>
      <c r="Q413" s="80"/>
      <c r="R413" s="80"/>
      <c r="S413" s="80"/>
      <c r="T413" s="80"/>
      <c r="U413" s="80"/>
      <c r="V413" s="80"/>
      <c r="W413" s="80"/>
      <c r="X413" s="80"/>
      <c r="Y413" s="80"/>
      <c r="Z413" s="80"/>
      <c r="AA413" s="80"/>
      <c r="AB413" s="80"/>
      <c r="AC413" s="80"/>
      <c r="AD413" s="80"/>
      <c r="AE413" s="80"/>
      <c r="AF413" s="80"/>
      <c r="AG413" s="80"/>
      <c r="AH413" s="80"/>
      <c r="AI413" s="80"/>
    </row>
    <row r="414" spans="2:35" s="109" customFormat="1" ht="18" customHeight="1">
      <c r="B414" s="96" t="s">
        <v>461</v>
      </c>
      <c r="C414" s="95">
        <v>31101</v>
      </c>
      <c r="E414" s="107"/>
      <c r="F414" s="80"/>
      <c r="G414" s="80"/>
      <c r="H414" s="80"/>
      <c r="I414" s="80"/>
      <c r="J414" s="80"/>
      <c r="K414" s="80"/>
      <c r="L414" s="80"/>
      <c r="M414" s="80"/>
      <c r="N414" s="80"/>
      <c r="O414" s="80"/>
      <c r="P414" s="80"/>
      <c r="Q414" s="80"/>
      <c r="R414" s="80"/>
      <c r="S414" s="80"/>
      <c r="T414" s="80"/>
      <c r="U414" s="80"/>
      <c r="V414" s="80"/>
      <c r="W414" s="80"/>
      <c r="X414" s="80"/>
      <c r="Y414" s="80"/>
      <c r="Z414" s="80"/>
      <c r="AA414" s="80"/>
      <c r="AB414" s="80"/>
      <c r="AC414" s="80"/>
      <c r="AD414" s="80"/>
      <c r="AE414" s="80"/>
      <c r="AF414" s="80"/>
      <c r="AG414" s="80"/>
      <c r="AH414" s="80"/>
      <c r="AI414" s="80"/>
    </row>
    <row r="415" spans="2:35" s="109" customFormat="1" ht="18" customHeight="1">
      <c r="B415" s="96" t="s">
        <v>424</v>
      </c>
      <c r="C415" s="95">
        <v>20600</v>
      </c>
      <c r="E415" s="107"/>
      <c r="F415" s="80"/>
      <c r="G415" s="80"/>
      <c r="H415" s="80"/>
      <c r="I415" s="80"/>
      <c r="J415" s="80"/>
      <c r="K415" s="80"/>
      <c r="L415" s="80"/>
      <c r="M415" s="80"/>
      <c r="N415" s="80"/>
      <c r="O415" s="80"/>
      <c r="P415" s="80"/>
      <c r="Q415" s="80"/>
      <c r="R415" s="80"/>
      <c r="S415" s="80"/>
      <c r="T415" s="80"/>
      <c r="U415" s="80"/>
      <c r="V415" s="80"/>
      <c r="W415" s="80"/>
      <c r="X415" s="80"/>
      <c r="Y415" s="80"/>
      <c r="Z415" s="80"/>
      <c r="AA415" s="80"/>
      <c r="AB415" s="80"/>
      <c r="AC415" s="80"/>
      <c r="AD415" s="80"/>
      <c r="AE415" s="80"/>
      <c r="AF415" s="80"/>
      <c r="AG415" s="80"/>
      <c r="AH415" s="80"/>
      <c r="AI415" s="80"/>
    </row>
    <row r="416" spans="2:35" s="109" customFormat="1" ht="18" customHeight="1">
      <c r="B416" s="96" t="s">
        <v>493</v>
      </c>
      <c r="C416" s="95">
        <v>32605</v>
      </c>
      <c r="E416" s="107"/>
      <c r="F416" s="80"/>
      <c r="G416" s="80"/>
      <c r="H416" s="80"/>
      <c r="I416" s="80"/>
      <c r="J416" s="80"/>
      <c r="K416" s="80"/>
      <c r="L416" s="80"/>
      <c r="M416" s="80"/>
      <c r="N416" s="80"/>
      <c r="O416" s="80"/>
      <c r="P416" s="80"/>
      <c r="Q416" s="80"/>
      <c r="R416" s="80"/>
      <c r="S416" s="80"/>
      <c r="T416" s="80"/>
      <c r="U416" s="80"/>
      <c r="V416" s="80"/>
      <c r="W416" s="80"/>
      <c r="X416" s="80"/>
      <c r="Y416" s="80"/>
      <c r="Z416" s="80"/>
      <c r="AA416" s="80"/>
      <c r="AB416" s="80"/>
      <c r="AC416" s="80"/>
      <c r="AD416" s="80"/>
      <c r="AE416" s="80"/>
      <c r="AF416" s="80"/>
      <c r="AG416" s="80"/>
      <c r="AH416" s="80"/>
      <c r="AI416" s="80"/>
    </row>
    <row r="417" spans="2:35" s="109" customFormat="1" ht="18" customHeight="1">
      <c r="B417" s="96" t="s">
        <v>586</v>
      </c>
      <c r="C417" s="95">
        <v>36310</v>
      </c>
      <c r="E417" s="107"/>
      <c r="F417" s="80"/>
      <c r="G417" s="80"/>
      <c r="H417" s="80"/>
      <c r="I417" s="80"/>
      <c r="J417" s="80"/>
      <c r="K417" s="80"/>
      <c r="L417" s="80"/>
      <c r="M417" s="80"/>
      <c r="N417" s="80"/>
      <c r="O417" s="80"/>
      <c r="P417" s="80"/>
      <c r="Q417" s="80"/>
      <c r="R417" s="80"/>
      <c r="S417" s="80"/>
      <c r="T417" s="80"/>
      <c r="U417" s="80"/>
      <c r="V417" s="80"/>
      <c r="W417" s="80"/>
      <c r="X417" s="80"/>
      <c r="Y417" s="80"/>
      <c r="Z417" s="80"/>
      <c r="AA417" s="80"/>
      <c r="AB417" s="80"/>
      <c r="AC417" s="80"/>
      <c r="AD417" s="80"/>
      <c r="AE417" s="80"/>
      <c r="AF417" s="80"/>
      <c r="AG417" s="80"/>
      <c r="AH417" s="80"/>
      <c r="AI417" s="80"/>
    </row>
    <row r="418" spans="2:35" s="109" customFormat="1" ht="18" customHeight="1">
      <c r="B418" s="96" t="s">
        <v>519</v>
      </c>
      <c r="C418" s="95">
        <v>33405</v>
      </c>
      <c r="E418" s="107"/>
      <c r="F418" s="80"/>
      <c r="G418" s="80"/>
      <c r="H418" s="80"/>
      <c r="I418" s="80"/>
      <c r="J418" s="80"/>
      <c r="K418" s="80"/>
      <c r="L418" s="80"/>
      <c r="M418" s="80"/>
      <c r="N418" s="80"/>
      <c r="O418" s="80"/>
      <c r="P418" s="80"/>
      <c r="Q418" s="80"/>
      <c r="R418" s="80"/>
      <c r="S418" s="80"/>
      <c r="T418" s="80"/>
      <c r="U418" s="80"/>
      <c r="V418" s="80"/>
      <c r="W418" s="80"/>
      <c r="X418" s="80"/>
      <c r="Y418" s="80"/>
      <c r="Z418" s="80"/>
      <c r="AA418" s="80"/>
      <c r="AB418" s="80"/>
      <c r="AC418" s="80"/>
      <c r="AD418" s="80"/>
      <c r="AE418" s="80"/>
      <c r="AF418" s="80"/>
      <c r="AG418" s="80"/>
      <c r="AH418" s="80"/>
      <c r="AI418" s="80"/>
    </row>
    <row r="419" spans="2:35" s="109" customFormat="1" ht="18" customHeight="1">
      <c r="B419" s="96" t="s">
        <v>520</v>
      </c>
      <c r="C419" s="95">
        <v>33500</v>
      </c>
      <c r="E419" s="107"/>
      <c r="F419" s="80"/>
      <c r="G419" s="80"/>
      <c r="H419" s="80"/>
      <c r="I419" s="80"/>
      <c r="J419" s="80"/>
      <c r="K419" s="80"/>
      <c r="L419" s="80"/>
      <c r="M419" s="80"/>
      <c r="N419" s="80"/>
      <c r="O419" s="80"/>
      <c r="P419" s="80"/>
      <c r="Q419" s="80"/>
      <c r="R419" s="80"/>
      <c r="S419" s="80"/>
      <c r="T419" s="80"/>
      <c r="U419" s="80"/>
      <c r="V419" s="80"/>
      <c r="W419" s="80"/>
      <c r="X419" s="80"/>
      <c r="Y419" s="80"/>
      <c r="Z419" s="80"/>
      <c r="AA419" s="80"/>
      <c r="AB419" s="80"/>
      <c r="AC419" s="80"/>
      <c r="AD419" s="80"/>
      <c r="AE419" s="80"/>
      <c r="AF419" s="80"/>
      <c r="AG419" s="80"/>
      <c r="AH419" s="80"/>
      <c r="AI419" s="80"/>
    </row>
    <row r="420" spans="2:35" s="109" customFormat="1" ht="18" customHeight="1">
      <c r="B420" s="96" t="s">
        <v>523</v>
      </c>
      <c r="C420" s="95">
        <v>33605</v>
      </c>
      <c r="E420" s="107"/>
      <c r="F420" s="80"/>
      <c r="G420" s="80"/>
      <c r="H420" s="80"/>
      <c r="I420" s="80"/>
      <c r="J420" s="80"/>
      <c r="K420" s="80"/>
      <c r="L420" s="80"/>
      <c r="M420" s="80"/>
      <c r="N420" s="80"/>
      <c r="O420" s="80"/>
      <c r="P420" s="80"/>
      <c r="Q420" s="80"/>
      <c r="R420" s="80"/>
      <c r="S420" s="80"/>
      <c r="T420" s="80"/>
      <c r="U420" s="80"/>
      <c r="V420" s="80"/>
      <c r="W420" s="80"/>
      <c r="X420" s="80"/>
      <c r="Y420" s="80"/>
      <c r="Z420" s="80"/>
      <c r="AA420" s="80"/>
      <c r="AB420" s="80"/>
      <c r="AC420" s="80"/>
      <c r="AD420" s="80"/>
      <c r="AE420" s="80"/>
      <c r="AF420" s="80"/>
      <c r="AG420" s="80"/>
      <c r="AH420" s="80"/>
      <c r="AI420" s="80"/>
    </row>
    <row r="421" spans="2:35" s="109" customFormat="1" ht="18" customHeight="1">
      <c r="B421" s="96" t="s">
        <v>594</v>
      </c>
      <c r="C421" s="95">
        <v>36601</v>
      </c>
      <c r="E421" s="107"/>
      <c r="F421" s="80"/>
      <c r="G421" s="80"/>
      <c r="H421" s="80"/>
      <c r="I421" s="80"/>
      <c r="J421" s="80"/>
      <c r="K421" s="80"/>
      <c r="L421" s="80"/>
      <c r="M421" s="80"/>
      <c r="N421" s="80"/>
      <c r="O421" s="80"/>
      <c r="P421" s="80"/>
      <c r="Q421" s="80"/>
      <c r="R421" s="80"/>
      <c r="S421" s="80"/>
      <c r="T421" s="80"/>
      <c r="U421" s="80"/>
      <c r="V421" s="80"/>
      <c r="W421" s="80"/>
      <c r="X421" s="80"/>
      <c r="Y421" s="80"/>
      <c r="Z421" s="80"/>
      <c r="AA421" s="80"/>
      <c r="AB421" s="80"/>
      <c r="AC421" s="80"/>
      <c r="AD421" s="80"/>
      <c r="AE421" s="80"/>
      <c r="AF421" s="80"/>
      <c r="AG421" s="80"/>
      <c r="AH421" s="80"/>
      <c r="AI421" s="80"/>
    </row>
    <row r="422" spans="2:35" s="109" customFormat="1" ht="18" customHeight="1">
      <c r="B422" s="96" t="s">
        <v>522</v>
      </c>
      <c r="C422" s="95">
        <v>33600</v>
      </c>
      <c r="E422" s="107"/>
      <c r="F422" s="80"/>
      <c r="G422" s="80"/>
      <c r="H422" s="80"/>
      <c r="I422" s="80"/>
      <c r="J422" s="80"/>
      <c r="K422" s="80"/>
      <c r="L422" s="80"/>
      <c r="M422" s="80"/>
      <c r="N422" s="80"/>
      <c r="O422" s="80"/>
      <c r="P422" s="80"/>
      <c r="Q422" s="80"/>
      <c r="R422" s="80"/>
      <c r="S422" s="80"/>
      <c r="T422" s="80"/>
      <c r="U422" s="80"/>
      <c r="V422" s="80"/>
      <c r="W422" s="80"/>
      <c r="X422" s="80"/>
      <c r="Y422" s="80"/>
      <c r="Z422" s="80"/>
      <c r="AA422" s="80"/>
      <c r="AB422" s="80"/>
      <c r="AC422" s="80"/>
      <c r="AD422" s="80"/>
      <c r="AE422" s="80"/>
      <c r="AF422" s="80"/>
      <c r="AG422" s="80"/>
      <c r="AH422" s="80"/>
      <c r="AI422" s="80"/>
    </row>
    <row r="423" spans="2:35" s="109" customFormat="1" ht="18" customHeight="1">
      <c r="B423" s="96" t="s">
        <v>524</v>
      </c>
      <c r="C423" s="95">
        <v>33700</v>
      </c>
      <c r="E423" s="107"/>
      <c r="F423" s="80"/>
      <c r="G423" s="80"/>
      <c r="H423" s="80"/>
      <c r="I423" s="80"/>
      <c r="J423" s="80"/>
      <c r="K423" s="80"/>
      <c r="L423" s="80"/>
      <c r="M423" s="80"/>
      <c r="N423" s="80"/>
      <c r="O423" s="80"/>
      <c r="P423" s="80"/>
      <c r="Q423" s="80"/>
      <c r="R423" s="80"/>
      <c r="S423" s="80"/>
      <c r="T423" s="80"/>
      <c r="U423" s="80"/>
      <c r="V423" s="80"/>
      <c r="W423" s="80"/>
      <c r="X423" s="80"/>
      <c r="Y423" s="80"/>
      <c r="Z423" s="80"/>
      <c r="AA423" s="80"/>
      <c r="AB423" s="80"/>
      <c r="AC423" s="80"/>
      <c r="AD423" s="80"/>
      <c r="AE423" s="80"/>
      <c r="AF423" s="80"/>
      <c r="AG423" s="80"/>
      <c r="AH423" s="80"/>
      <c r="AI423" s="80"/>
    </row>
    <row r="424" spans="2:35" s="109" customFormat="1" ht="18" customHeight="1">
      <c r="B424" s="96" t="s">
        <v>404</v>
      </c>
      <c r="C424" s="95">
        <v>12160</v>
      </c>
      <c r="E424" s="107"/>
      <c r="F424" s="80"/>
      <c r="G424" s="80"/>
      <c r="H424" s="80"/>
      <c r="I424" s="80"/>
      <c r="J424" s="80"/>
      <c r="K424" s="80"/>
      <c r="L424" s="80"/>
      <c r="M424" s="80"/>
      <c r="N424" s="80"/>
      <c r="O424" s="80"/>
      <c r="P424" s="80"/>
      <c r="Q424" s="80"/>
      <c r="R424" s="80"/>
      <c r="S424" s="80"/>
      <c r="T424" s="80"/>
      <c r="U424" s="80"/>
      <c r="V424" s="80"/>
      <c r="W424" s="80"/>
      <c r="X424" s="80"/>
      <c r="Y424" s="80"/>
      <c r="Z424" s="80"/>
      <c r="AA424" s="80"/>
      <c r="AB424" s="80"/>
      <c r="AC424" s="80"/>
      <c r="AD424" s="80"/>
      <c r="AE424" s="80"/>
      <c r="AF424" s="80"/>
      <c r="AG424" s="80"/>
      <c r="AH424" s="80"/>
      <c r="AI424" s="80"/>
    </row>
    <row r="425" spans="2:35" s="109" customFormat="1" ht="18" customHeight="1">
      <c r="B425" s="96" t="s">
        <v>402</v>
      </c>
      <c r="C425" s="95">
        <v>12100</v>
      </c>
      <c r="E425" s="107"/>
      <c r="F425" s="80"/>
      <c r="G425" s="80"/>
      <c r="H425" s="80"/>
      <c r="I425" s="80"/>
      <c r="J425" s="80"/>
      <c r="K425" s="80"/>
      <c r="L425" s="80"/>
      <c r="M425" s="80"/>
      <c r="N425" s="80"/>
      <c r="O425" s="80"/>
      <c r="P425" s="80"/>
      <c r="Q425" s="80"/>
      <c r="R425" s="80"/>
      <c r="S425" s="80"/>
      <c r="T425" s="80"/>
      <c r="U425" s="80"/>
      <c r="V425" s="80"/>
      <c r="W425" s="80"/>
      <c r="X425" s="80"/>
      <c r="Y425" s="80"/>
      <c r="Z425" s="80"/>
      <c r="AA425" s="80"/>
      <c r="AB425" s="80"/>
      <c r="AC425" s="80"/>
      <c r="AD425" s="80"/>
      <c r="AE425" s="80"/>
      <c r="AF425" s="80"/>
      <c r="AG425" s="80"/>
      <c r="AH425" s="80"/>
      <c r="AI425" s="80"/>
    </row>
    <row r="426" spans="2:35" s="109" customFormat="1" ht="18" customHeight="1">
      <c r="B426" s="96" t="s">
        <v>525</v>
      </c>
      <c r="C426" s="95">
        <v>33800</v>
      </c>
      <c r="E426" s="107"/>
      <c r="F426" s="80"/>
      <c r="G426" s="80"/>
      <c r="H426" s="80"/>
      <c r="I426" s="80"/>
      <c r="J426" s="80"/>
      <c r="K426" s="80"/>
      <c r="L426" s="80"/>
      <c r="M426" s="80"/>
      <c r="N426" s="80"/>
      <c r="O426" s="80"/>
      <c r="P426" s="80"/>
      <c r="Q426" s="80"/>
      <c r="R426" s="80"/>
      <c r="S426" s="80"/>
      <c r="T426" s="80"/>
      <c r="U426" s="80"/>
      <c r="V426" s="80"/>
      <c r="W426" s="80"/>
      <c r="X426" s="80"/>
      <c r="Y426" s="80"/>
      <c r="Z426" s="80"/>
      <c r="AA426" s="80"/>
      <c r="AB426" s="80"/>
      <c r="AC426" s="80"/>
      <c r="AD426" s="80"/>
      <c r="AE426" s="80"/>
      <c r="AF426" s="80"/>
      <c r="AG426" s="80"/>
      <c r="AH426" s="80"/>
      <c r="AI426" s="80"/>
    </row>
    <row r="427" spans="2:35" s="109" customFormat="1" ht="18" customHeight="1">
      <c r="B427" s="96" t="s">
        <v>452</v>
      </c>
      <c r="C427" s="95">
        <v>30601</v>
      </c>
      <c r="E427" s="107"/>
      <c r="F427" s="80"/>
      <c r="G427" s="80"/>
      <c r="H427" s="80"/>
      <c r="I427" s="80"/>
      <c r="J427" s="80"/>
      <c r="K427" s="80"/>
      <c r="L427" s="80"/>
      <c r="M427" s="80"/>
      <c r="N427" s="80"/>
      <c r="O427" s="80"/>
      <c r="P427" s="80"/>
      <c r="Q427" s="80"/>
      <c r="R427" s="80"/>
      <c r="S427" s="80"/>
      <c r="T427" s="80"/>
      <c r="U427" s="80"/>
      <c r="V427" s="80"/>
      <c r="W427" s="80"/>
      <c r="X427" s="80"/>
      <c r="Y427" s="80"/>
      <c r="Z427" s="80"/>
      <c r="AA427" s="80"/>
      <c r="AB427" s="80"/>
      <c r="AC427" s="80"/>
      <c r="AD427" s="80"/>
      <c r="AE427" s="80"/>
      <c r="AF427" s="80"/>
      <c r="AG427" s="80"/>
      <c r="AH427" s="80"/>
      <c r="AI427" s="80"/>
    </row>
    <row r="428" spans="2:35" s="109" customFormat="1" ht="18" customHeight="1">
      <c r="B428" s="96" t="s">
        <v>526</v>
      </c>
      <c r="C428" s="95">
        <v>33900</v>
      </c>
      <c r="E428" s="107"/>
      <c r="F428" s="80"/>
      <c r="G428" s="80"/>
      <c r="H428" s="80"/>
      <c r="I428" s="80"/>
      <c r="J428" s="80"/>
      <c r="K428" s="80"/>
      <c r="L428" s="80"/>
      <c r="M428" s="80"/>
      <c r="N428" s="80"/>
      <c r="O428" s="80"/>
      <c r="P428" s="80"/>
      <c r="Q428" s="80"/>
      <c r="R428" s="80"/>
      <c r="S428" s="80"/>
      <c r="T428" s="80"/>
      <c r="U428" s="80"/>
      <c r="V428" s="80"/>
      <c r="W428" s="80"/>
      <c r="X428" s="80"/>
      <c r="Y428" s="80"/>
      <c r="Z428" s="80"/>
      <c r="AA428" s="80"/>
      <c r="AB428" s="80"/>
      <c r="AC428" s="80"/>
      <c r="AD428" s="80"/>
      <c r="AE428" s="80"/>
      <c r="AF428" s="80"/>
      <c r="AG428" s="80"/>
      <c r="AH428" s="80"/>
      <c r="AI428" s="80"/>
    </row>
    <row r="429" spans="2:35" s="109" customFormat="1" ht="18" customHeight="1">
      <c r="B429" s="96" t="s">
        <v>635</v>
      </c>
      <c r="C429" s="95">
        <v>38402</v>
      </c>
      <c r="E429" s="107"/>
      <c r="F429" s="80"/>
      <c r="G429" s="80"/>
      <c r="H429" s="80"/>
      <c r="I429" s="80"/>
      <c r="J429" s="80"/>
      <c r="K429" s="80"/>
      <c r="L429" s="80"/>
      <c r="M429" s="80"/>
      <c r="N429" s="80"/>
      <c r="O429" s="80"/>
      <c r="P429" s="80"/>
      <c r="Q429" s="80"/>
      <c r="R429" s="80"/>
      <c r="S429" s="80"/>
      <c r="T429" s="80"/>
      <c r="U429" s="80"/>
      <c r="V429" s="80"/>
      <c r="W429" s="80"/>
      <c r="X429" s="80"/>
      <c r="Y429" s="80"/>
      <c r="Z429" s="80"/>
      <c r="AA429" s="80"/>
      <c r="AB429" s="80"/>
      <c r="AC429" s="80"/>
      <c r="AD429" s="80"/>
      <c r="AE429" s="80"/>
      <c r="AF429" s="80"/>
      <c r="AG429" s="80"/>
      <c r="AH429" s="80"/>
      <c r="AI429" s="80"/>
    </row>
    <row r="430" spans="2:35" s="109" customFormat="1" ht="18" customHeight="1">
      <c r="B430" s="96" t="s">
        <v>527</v>
      </c>
      <c r="C430" s="95">
        <v>34000</v>
      </c>
      <c r="E430" s="107"/>
      <c r="F430" s="80"/>
      <c r="G430" s="80"/>
      <c r="H430" s="80"/>
      <c r="I430" s="80"/>
      <c r="J430" s="80"/>
      <c r="K430" s="80"/>
      <c r="L430" s="80"/>
      <c r="M430" s="80"/>
      <c r="N430" s="80"/>
      <c r="O430" s="80"/>
      <c r="P430" s="80"/>
      <c r="Q430" s="80"/>
      <c r="R430" s="80"/>
      <c r="S430" s="80"/>
      <c r="T430" s="80"/>
      <c r="U430" s="80"/>
      <c r="V430" s="80"/>
      <c r="W430" s="80"/>
      <c r="X430" s="80"/>
      <c r="Y430" s="80"/>
      <c r="Z430" s="80"/>
      <c r="AA430" s="80"/>
      <c r="AB430" s="80"/>
      <c r="AC430" s="80"/>
      <c r="AD430" s="80"/>
      <c r="AE430" s="80"/>
      <c r="AF430" s="80"/>
      <c r="AG430" s="80"/>
      <c r="AH430" s="80"/>
      <c r="AI430" s="80"/>
    </row>
    <row r="431" spans="2:35" s="109" customFormat="1" ht="18" customHeight="1">
      <c r="B431" s="96" t="s">
        <v>528</v>
      </c>
      <c r="C431" s="95">
        <v>34100</v>
      </c>
      <c r="E431" s="107"/>
      <c r="F431" s="80"/>
      <c r="G431" s="80"/>
      <c r="H431" s="80"/>
      <c r="I431" s="80"/>
      <c r="J431" s="80"/>
      <c r="K431" s="80"/>
      <c r="L431" s="80"/>
      <c r="M431" s="80"/>
      <c r="N431" s="80"/>
      <c r="O431" s="80"/>
      <c r="P431" s="80"/>
      <c r="Q431" s="80"/>
      <c r="R431" s="80"/>
      <c r="S431" s="80"/>
      <c r="T431" s="80"/>
      <c r="U431" s="80"/>
      <c r="V431" s="80"/>
      <c r="W431" s="80"/>
      <c r="X431" s="80"/>
      <c r="Y431" s="80"/>
      <c r="Z431" s="80"/>
      <c r="AA431" s="80"/>
      <c r="AB431" s="80"/>
      <c r="AC431" s="80"/>
      <c r="AD431" s="80"/>
      <c r="AE431" s="80"/>
      <c r="AF431" s="80"/>
      <c r="AG431" s="80"/>
      <c r="AH431" s="80"/>
      <c r="AI431" s="80"/>
    </row>
    <row r="432" spans="2:35" s="109" customFormat="1" ht="18" customHeight="1">
      <c r="B432" s="96" t="s">
        <v>529</v>
      </c>
      <c r="C432" s="95">
        <v>34105</v>
      </c>
      <c r="E432" s="107"/>
      <c r="F432" s="80"/>
      <c r="G432" s="80"/>
      <c r="H432" s="80"/>
      <c r="I432" s="80"/>
      <c r="J432" s="80"/>
      <c r="K432" s="80"/>
      <c r="L432" s="80"/>
      <c r="M432" s="80"/>
      <c r="N432" s="80"/>
      <c r="O432" s="80"/>
      <c r="P432" s="80"/>
      <c r="Q432" s="80"/>
      <c r="R432" s="80"/>
      <c r="S432" s="80"/>
      <c r="T432" s="80"/>
      <c r="U432" s="80"/>
      <c r="V432" s="80"/>
      <c r="W432" s="80"/>
      <c r="X432" s="80"/>
      <c r="Y432" s="80"/>
      <c r="Z432" s="80"/>
      <c r="AA432" s="80"/>
      <c r="AB432" s="80"/>
      <c r="AC432" s="80"/>
      <c r="AD432" s="80"/>
      <c r="AE432" s="80"/>
      <c r="AF432" s="80"/>
      <c r="AG432" s="80"/>
      <c r="AH432" s="80"/>
      <c r="AI432" s="80"/>
    </row>
    <row r="433" spans="2:3">
      <c r="B433" s="96" t="s">
        <v>531</v>
      </c>
      <c r="C433" s="95">
        <v>34205</v>
      </c>
    </row>
    <row r="434" spans="2:3">
      <c r="B434" s="96" t="s">
        <v>530</v>
      </c>
      <c r="C434" s="95">
        <v>34200</v>
      </c>
    </row>
    <row r="435" spans="2:3">
      <c r="B435" s="96" t="s">
        <v>660</v>
      </c>
      <c r="C435" s="95">
        <v>39301</v>
      </c>
    </row>
    <row r="436" spans="2:3">
      <c r="B436" s="96" t="s">
        <v>534</v>
      </c>
      <c r="C436" s="95">
        <v>34300</v>
      </c>
    </row>
    <row r="437" spans="2:3">
      <c r="B437" s="96" t="s">
        <v>535</v>
      </c>
      <c r="C437" s="95">
        <v>34400</v>
      </c>
    </row>
    <row r="438" spans="2:3">
      <c r="B438" s="96" t="s">
        <v>536</v>
      </c>
      <c r="C438" s="95">
        <v>34405</v>
      </c>
    </row>
    <row r="439" spans="2:3">
      <c r="B439" s="96" t="s">
        <v>405</v>
      </c>
      <c r="C439" s="95">
        <v>12220</v>
      </c>
    </row>
    <row r="440" spans="2:3">
      <c r="B440" s="96" t="s">
        <v>508</v>
      </c>
      <c r="C440" s="95">
        <v>33203</v>
      </c>
    </row>
    <row r="441" spans="2:3">
      <c r="B441" s="96" t="s">
        <v>662</v>
      </c>
      <c r="C441" s="95">
        <v>39401</v>
      </c>
    </row>
    <row r="442" spans="2:3">
      <c r="B442" s="96" t="s">
        <v>537</v>
      </c>
      <c r="C442" s="95">
        <v>34500</v>
      </c>
    </row>
    <row r="443" spans="2:3">
      <c r="B443" s="96" t="s">
        <v>540</v>
      </c>
      <c r="C443" s="95">
        <v>34600</v>
      </c>
    </row>
    <row r="444" spans="2:3">
      <c r="B444" s="96" t="s">
        <v>478</v>
      </c>
      <c r="C444" s="95">
        <v>31810</v>
      </c>
    </row>
    <row r="445" spans="2:3">
      <c r="B445" s="96" t="s">
        <v>674</v>
      </c>
      <c r="C445" s="95">
        <v>51000</v>
      </c>
    </row>
    <row r="446" spans="2:3">
      <c r="B446" s="96" t="s">
        <v>542</v>
      </c>
      <c r="C446" s="95">
        <v>34700</v>
      </c>
    </row>
    <row r="447" spans="2:3">
      <c r="B447" s="96" t="s">
        <v>543</v>
      </c>
      <c r="C447" s="95">
        <v>34800</v>
      </c>
    </row>
    <row r="448" spans="2:3">
      <c r="B448" s="96" t="s">
        <v>395</v>
      </c>
      <c r="C448" s="95">
        <v>10930</v>
      </c>
    </row>
    <row r="449" spans="2:3">
      <c r="B449" s="96" t="s">
        <v>407</v>
      </c>
      <c r="C449" s="95">
        <v>12600</v>
      </c>
    </row>
    <row r="450" spans="2:3">
      <c r="B450" s="96" t="s">
        <v>512</v>
      </c>
      <c r="C450" s="95">
        <v>33207</v>
      </c>
    </row>
    <row r="451" spans="2:3">
      <c r="B451" s="96" t="s">
        <v>497</v>
      </c>
      <c r="C451" s="95">
        <v>32901</v>
      </c>
    </row>
    <row r="452" spans="2:3">
      <c r="B452" s="96" t="s">
        <v>544</v>
      </c>
      <c r="C452" s="95">
        <v>34900</v>
      </c>
    </row>
    <row r="453" spans="2:3">
      <c r="B453" s="96" t="s">
        <v>629</v>
      </c>
      <c r="C453" s="95">
        <v>38105</v>
      </c>
    </row>
    <row r="454" spans="2:3">
      <c r="B454" s="96" t="s">
        <v>549</v>
      </c>
      <c r="C454" s="95">
        <v>35000</v>
      </c>
    </row>
    <row r="455" spans="2:3">
      <c r="B455" s="96" t="s">
        <v>505</v>
      </c>
      <c r="C455" s="95">
        <v>33105</v>
      </c>
    </row>
    <row r="456" spans="2:3">
      <c r="B456" s="96" t="s">
        <v>551</v>
      </c>
      <c r="C456" s="95">
        <v>35100</v>
      </c>
    </row>
    <row r="457" spans="2:3">
      <c r="B457" s="96" t="s">
        <v>552</v>
      </c>
      <c r="C457" s="95">
        <v>35105</v>
      </c>
    </row>
    <row r="458" spans="2:3">
      <c r="B458" s="96" t="s">
        <v>554</v>
      </c>
      <c r="C458" s="95">
        <v>35200</v>
      </c>
    </row>
    <row r="459" spans="2:3">
      <c r="B459" s="96" t="s">
        <v>469</v>
      </c>
      <c r="C459" s="95">
        <v>31320</v>
      </c>
    </row>
    <row r="460" spans="2:3">
      <c r="B460" s="96" t="s">
        <v>569</v>
      </c>
      <c r="C460" s="95">
        <v>36002</v>
      </c>
    </row>
    <row r="461" spans="2:3">
      <c r="B461" s="96" t="s">
        <v>578</v>
      </c>
      <c r="C461" s="95">
        <v>36102</v>
      </c>
    </row>
    <row r="462" spans="2:3">
      <c r="B462" s="96" t="s">
        <v>513</v>
      </c>
      <c r="C462" s="95">
        <v>33208</v>
      </c>
    </row>
    <row r="463" spans="2:3">
      <c r="B463" s="96" t="s">
        <v>408</v>
      </c>
      <c r="C463" s="95">
        <v>12700</v>
      </c>
    </row>
    <row r="464" spans="2:3">
      <c r="B464" s="96" t="s">
        <v>573</v>
      </c>
      <c r="C464" s="95">
        <v>36006</v>
      </c>
    </row>
    <row r="465" spans="2:3">
      <c r="B465" s="96" t="s">
        <v>677</v>
      </c>
      <c r="C465" s="95">
        <v>60000</v>
      </c>
    </row>
    <row r="466" spans="2:3">
      <c r="B466" s="96" t="s">
        <v>559</v>
      </c>
      <c r="C466" s="95">
        <v>35405</v>
      </c>
    </row>
    <row r="467" spans="2:3">
      <c r="B467" s="96" t="s">
        <v>557</v>
      </c>
      <c r="C467" s="95">
        <v>35400</v>
      </c>
    </row>
    <row r="468" spans="2:3">
      <c r="B468" s="96" t="s">
        <v>499</v>
      </c>
      <c r="C468" s="95">
        <v>32910</v>
      </c>
    </row>
    <row r="469" spans="2:3">
      <c r="B469" s="96" t="s">
        <v>560</v>
      </c>
      <c r="C469" s="95">
        <v>35500</v>
      </c>
    </row>
    <row r="470" spans="2:3">
      <c r="B470" s="96" t="s">
        <v>403</v>
      </c>
      <c r="C470" s="95">
        <v>12150</v>
      </c>
    </row>
    <row r="471" spans="2:3">
      <c r="B471" s="96" t="s">
        <v>561</v>
      </c>
      <c r="C471" s="95">
        <v>35600</v>
      </c>
    </row>
    <row r="472" spans="2:3">
      <c r="B472" s="96" t="s">
        <v>562</v>
      </c>
      <c r="C472" s="95">
        <v>35700</v>
      </c>
    </row>
    <row r="473" spans="2:3">
      <c r="B473" s="96" t="s">
        <v>564</v>
      </c>
      <c r="C473" s="95">
        <v>35805</v>
      </c>
    </row>
    <row r="474" spans="2:3">
      <c r="B474" s="96" t="s">
        <v>563</v>
      </c>
      <c r="C474" s="95">
        <v>35800</v>
      </c>
    </row>
    <row r="475" spans="2:3">
      <c r="B475" s="96" t="s">
        <v>579</v>
      </c>
      <c r="C475" s="95">
        <v>36105</v>
      </c>
    </row>
    <row r="476" spans="2:3">
      <c r="B476" s="96" t="s">
        <v>565</v>
      </c>
      <c r="C476" s="95">
        <v>35900</v>
      </c>
    </row>
    <row r="477" spans="2:3">
      <c r="B477" s="96" t="s">
        <v>566</v>
      </c>
      <c r="C477" s="95">
        <v>35905</v>
      </c>
    </row>
    <row r="478" spans="2:3">
      <c r="B478" s="96" t="s">
        <v>640</v>
      </c>
      <c r="C478" s="95">
        <v>38602</v>
      </c>
    </row>
    <row r="479" spans="2:3">
      <c r="B479" s="96" t="s">
        <v>547</v>
      </c>
      <c r="C479" s="95">
        <v>34905</v>
      </c>
    </row>
    <row r="480" spans="2:3">
      <c r="B480" s="96" t="s">
        <v>577</v>
      </c>
      <c r="C480" s="95">
        <v>36100</v>
      </c>
    </row>
    <row r="481" spans="2:3">
      <c r="B481" s="96" t="s">
        <v>581</v>
      </c>
      <c r="C481" s="95">
        <v>36205</v>
      </c>
    </row>
    <row r="482" spans="2:3">
      <c r="B482" s="96" t="s">
        <v>580</v>
      </c>
      <c r="C482" s="95">
        <v>36200</v>
      </c>
    </row>
    <row r="483" spans="2:3">
      <c r="B483" s="96" t="s">
        <v>582</v>
      </c>
      <c r="C483" s="95">
        <v>36300</v>
      </c>
    </row>
    <row r="484" spans="2:3">
      <c r="B484" s="96" t="s">
        <v>548</v>
      </c>
      <c r="C484" s="95">
        <v>34910</v>
      </c>
    </row>
    <row r="485" spans="2:3">
      <c r="B485" s="96" t="s">
        <v>642</v>
      </c>
      <c r="C485" s="95">
        <v>38610</v>
      </c>
    </row>
    <row r="486" spans="2:3">
      <c r="B486" s="96" t="s">
        <v>538</v>
      </c>
      <c r="C486" s="95">
        <v>34501</v>
      </c>
    </row>
    <row r="487" spans="2:3">
      <c r="B487" s="96" t="s">
        <v>645</v>
      </c>
      <c r="C487" s="95">
        <v>38701</v>
      </c>
    </row>
    <row r="488" spans="2:3">
      <c r="B488" s="96" t="s">
        <v>425</v>
      </c>
      <c r="C488" s="95">
        <v>20700</v>
      </c>
    </row>
    <row r="489" spans="2:3">
      <c r="B489" s="96" t="s">
        <v>416</v>
      </c>
      <c r="C489" s="95">
        <v>18740</v>
      </c>
    </row>
    <row r="490" spans="2:3">
      <c r="B490" s="96" t="s">
        <v>426</v>
      </c>
      <c r="C490" s="95">
        <v>20800</v>
      </c>
    </row>
    <row r="491" spans="2:3">
      <c r="B491" s="96" t="s">
        <v>399</v>
      </c>
      <c r="C491" s="95">
        <v>11310</v>
      </c>
    </row>
    <row r="492" spans="2:3">
      <c r="B492" s="96" t="s">
        <v>415</v>
      </c>
      <c r="C492" s="95">
        <v>18690</v>
      </c>
    </row>
    <row r="493" spans="2:3">
      <c r="B493" s="96" t="s">
        <v>397</v>
      </c>
      <c r="C493" s="95">
        <v>10950</v>
      </c>
    </row>
    <row r="494" spans="2:3">
      <c r="B494" s="96" t="s">
        <v>421</v>
      </c>
      <c r="C494" s="95">
        <v>20200</v>
      </c>
    </row>
    <row r="495" spans="2:3">
      <c r="B495" s="96" t="s">
        <v>417</v>
      </c>
      <c r="C495" s="95">
        <v>18780</v>
      </c>
    </row>
    <row r="496" spans="2:3">
      <c r="B496" s="96" t="s">
        <v>429</v>
      </c>
      <c r="C496" s="95">
        <v>21300</v>
      </c>
    </row>
    <row r="497" spans="2:3">
      <c r="B497" s="96" t="s">
        <v>327</v>
      </c>
      <c r="C497" s="95">
        <v>37001</v>
      </c>
    </row>
    <row r="498" spans="2:3">
      <c r="B498" s="96" t="s">
        <v>502</v>
      </c>
      <c r="C498" s="95">
        <v>33001</v>
      </c>
    </row>
    <row r="499" spans="2:3">
      <c r="B499" s="96" t="s">
        <v>588</v>
      </c>
      <c r="C499" s="95">
        <v>36405</v>
      </c>
    </row>
    <row r="500" spans="2:3">
      <c r="B500" s="96" t="s">
        <v>587</v>
      </c>
      <c r="C500" s="95">
        <v>36400</v>
      </c>
    </row>
    <row r="501" spans="2:3">
      <c r="B501" s="96" t="s">
        <v>675</v>
      </c>
      <c r="C501" s="95">
        <v>51000.1</v>
      </c>
    </row>
    <row r="502" spans="2:3">
      <c r="B502" s="96" t="s">
        <v>676</v>
      </c>
      <c r="C502" s="95">
        <v>51000.2</v>
      </c>
    </row>
    <row r="503" spans="2:3">
      <c r="B503" s="96" t="s">
        <v>553</v>
      </c>
      <c r="C503" s="95">
        <v>35106</v>
      </c>
    </row>
    <row r="504" spans="2:3">
      <c r="B504" s="96" t="s">
        <v>490</v>
      </c>
      <c r="C504" s="95">
        <v>32500</v>
      </c>
    </row>
    <row r="505" spans="2:3">
      <c r="B505" s="96" t="s">
        <v>589</v>
      </c>
      <c r="C505" s="95">
        <v>36500</v>
      </c>
    </row>
    <row r="506" spans="2:3">
      <c r="B506" s="96" t="s">
        <v>479</v>
      </c>
      <c r="C506" s="95">
        <v>31820</v>
      </c>
    </row>
    <row r="507" spans="2:3">
      <c r="B507" s="96" t="s">
        <v>387</v>
      </c>
      <c r="C507" s="95">
        <v>10200</v>
      </c>
    </row>
    <row r="508" spans="2:3">
      <c r="B508" s="96" t="s">
        <v>593</v>
      </c>
      <c r="C508" s="95">
        <v>36600</v>
      </c>
    </row>
    <row r="509" spans="2:3">
      <c r="B509" s="96" t="s">
        <v>392</v>
      </c>
      <c r="C509" s="95">
        <v>10850</v>
      </c>
    </row>
    <row r="510" spans="2:3">
      <c r="B510" s="96" t="s">
        <v>394</v>
      </c>
      <c r="C510" s="95">
        <v>10910</v>
      </c>
    </row>
    <row r="511" spans="2:3">
      <c r="B511" s="96" t="s">
        <v>396</v>
      </c>
      <c r="C511" s="95">
        <v>10940</v>
      </c>
    </row>
    <row r="512" spans="2:3">
      <c r="B512" s="96" t="s">
        <v>595</v>
      </c>
      <c r="C512" s="95">
        <v>36700</v>
      </c>
    </row>
    <row r="513" spans="2:3">
      <c r="B513" s="96" t="s">
        <v>599</v>
      </c>
      <c r="C513" s="95">
        <v>36802</v>
      </c>
    </row>
    <row r="514" spans="2:3">
      <c r="B514" s="96" t="s">
        <v>598</v>
      </c>
      <c r="C514" s="95">
        <v>36800</v>
      </c>
    </row>
    <row r="515" spans="2:3">
      <c r="B515" s="96" t="s">
        <v>603</v>
      </c>
      <c r="C515" s="95">
        <v>36905</v>
      </c>
    </row>
    <row r="516" spans="2:3">
      <c r="B516" s="96" t="s">
        <v>601</v>
      </c>
      <c r="C516" s="95">
        <v>36900</v>
      </c>
    </row>
    <row r="517" spans="2:3">
      <c r="B517" s="96" t="s">
        <v>606</v>
      </c>
      <c r="C517" s="95">
        <v>37100</v>
      </c>
    </row>
    <row r="518" spans="2:3">
      <c r="B518" s="96" t="s">
        <v>607</v>
      </c>
      <c r="C518" s="95">
        <v>37200</v>
      </c>
    </row>
    <row r="519" spans="2:3">
      <c r="B519" s="96" t="s">
        <v>608</v>
      </c>
      <c r="C519" s="95">
        <v>37300</v>
      </c>
    </row>
    <row r="520" spans="2:3">
      <c r="B520" s="96" t="s">
        <v>610</v>
      </c>
      <c r="C520" s="95">
        <v>37305</v>
      </c>
    </row>
    <row r="521" spans="2:3">
      <c r="B521" s="96" t="s">
        <v>575</v>
      </c>
      <c r="C521" s="95">
        <v>36008</v>
      </c>
    </row>
    <row r="522" spans="2:3">
      <c r="B522" s="96" t="s">
        <v>668</v>
      </c>
      <c r="C522" s="95">
        <v>39703</v>
      </c>
    </row>
    <row r="523" spans="2:3">
      <c r="B523" s="96" t="s">
        <v>514</v>
      </c>
      <c r="C523" s="95">
        <v>33209</v>
      </c>
    </row>
    <row r="524" spans="2:3">
      <c r="B524" s="96" t="s">
        <v>612</v>
      </c>
      <c r="C524" s="95">
        <v>37405</v>
      </c>
    </row>
    <row r="525" spans="2:3">
      <c r="B525" s="96" t="s">
        <v>611</v>
      </c>
      <c r="C525" s="95">
        <v>37400</v>
      </c>
    </row>
    <row r="526" spans="2:3">
      <c r="B526" s="96" t="s">
        <v>613</v>
      </c>
      <c r="C526" s="95">
        <v>37500</v>
      </c>
    </row>
    <row r="527" spans="2:3">
      <c r="B527" s="96" t="s">
        <v>616</v>
      </c>
      <c r="C527" s="95">
        <v>37605</v>
      </c>
    </row>
    <row r="528" spans="2:3">
      <c r="B528" s="96" t="s">
        <v>614</v>
      </c>
      <c r="C528" s="95">
        <v>37600</v>
      </c>
    </row>
    <row r="529" spans="2:3">
      <c r="B529" s="96" t="s">
        <v>409</v>
      </c>
      <c r="C529" s="95">
        <v>13500</v>
      </c>
    </row>
    <row r="530" spans="2:3">
      <c r="B530" s="96" t="s">
        <v>618</v>
      </c>
      <c r="C530" s="95">
        <v>37700</v>
      </c>
    </row>
    <row r="531" spans="2:3">
      <c r="B531" s="96" t="s">
        <v>619</v>
      </c>
      <c r="C531" s="95">
        <v>37705</v>
      </c>
    </row>
    <row r="532" spans="2:3">
      <c r="B532" s="96" t="s">
        <v>443</v>
      </c>
      <c r="C532" s="95">
        <v>30103</v>
      </c>
    </row>
    <row r="533" spans="2:3">
      <c r="B533" s="96" t="s">
        <v>532</v>
      </c>
      <c r="C533" s="95">
        <v>34220</v>
      </c>
    </row>
    <row r="534" spans="2:3">
      <c r="B534" s="96" t="s">
        <v>541</v>
      </c>
      <c r="C534" s="95">
        <v>34605</v>
      </c>
    </row>
    <row r="535" spans="2:3">
      <c r="B535" s="96" t="s">
        <v>622</v>
      </c>
      <c r="C535" s="95">
        <v>37805</v>
      </c>
    </row>
    <row r="536" spans="2:3">
      <c r="B536" s="96" t="s">
        <v>620</v>
      </c>
      <c r="C536" s="95">
        <v>37800</v>
      </c>
    </row>
    <row r="537" spans="2:3">
      <c r="B537" s="96" t="s">
        <v>625</v>
      </c>
      <c r="C537" s="95">
        <v>37905</v>
      </c>
    </row>
    <row r="538" spans="2:3">
      <c r="B538" s="96" t="s">
        <v>623</v>
      </c>
      <c r="C538" s="95">
        <v>37900</v>
      </c>
    </row>
    <row r="539" spans="2:3">
      <c r="B539" s="96" t="s">
        <v>627</v>
      </c>
      <c r="C539" s="95">
        <v>38005</v>
      </c>
    </row>
    <row r="540" spans="2:3">
      <c r="B540" s="96" t="s">
        <v>626</v>
      </c>
      <c r="C540" s="95">
        <v>38000</v>
      </c>
    </row>
    <row r="541" spans="2:3">
      <c r="B541" s="96" t="s">
        <v>609</v>
      </c>
      <c r="C541" s="95">
        <v>37301</v>
      </c>
    </row>
    <row r="542" spans="2:3">
      <c r="B542" s="96" t="s">
        <v>682</v>
      </c>
      <c r="C542" s="95">
        <v>98101</v>
      </c>
    </row>
    <row r="543" spans="2:3">
      <c r="B543" s="96" t="s">
        <v>628</v>
      </c>
      <c r="C543" s="95">
        <v>38100</v>
      </c>
    </row>
    <row r="544" spans="2:3">
      <c r="B544" s="96" t="s">
        <v>683</v>
      </c>
      <c r="C544" s="95">
        <v>98103</v>
      </c>
    </row>
    <row r="545" spans="2:3">
      <c r="B545" s="96" t="s">
        <v>631</v>
      </c>
      <c r="C545" s="95">
        <v>38205</v>
      </c>
    </row>
    <row r="546" spans="2:3">
      <c r="B546" s="96" t="s">
        <v>630</v>
      </c>
      <c r="C546" s="95">
        <v>38200</v>
      </c>
    </row>
    <row r="547" spans="2:3">
      <c r="B547" s="96" t="s">
        <v>585</v>
      </c>
      <c r="C547" s="95">
        <v>36305</v>
      </c>
    </row>
    <row r="548" spans="2:3">
      <c r="B548" s="96" t="s">
        <v>555</v>
      </c>
      <c r="C548" s="95">
        <v>35300</v>
      </c>
    </row>
    <row r="549" spans="2:3">
      <c r="B549" s="96" t="s">
        <v>633</v>
      </c>
      <c r="C549" s="95">
        <v>38300</v>
      </c>
    </row>
    <row r="550" spans="2:3">
      <c r="B550" s="96" t="s">
        <v>410</v>
      </c>
      <c r="C550" s="95">
        <v>13700</v>
      </c>
    </row>
    <row r="551" spans="2:3">
      <c r="B551" s="96" t="s">
        <v>574</v>
      </c>
      <c r="C551" s="95">
        <v>36007</v>
      </c>
    </row>
    <row r="552" spans="2:3">
      <c r="B552" s="96" t="s">
        <v>449</v>
      </c>
      <c r="C552" s="95">
        <v>30405</v>
      </c>
    </row>
    <row r="553" spans="2:3">
      <c r="B553" s="96" t="s">
        <v>621</v>
      </c>
      <c r="C553" s="95">
        <v>37801</v>
      </c>
    </row>
    <row r="554" spans="2:3">
      <c r="B554" s="96" t="s">
        <v>488</v>
      </c>
      <c r="C554" s="95">
        <v>32405</v>
      </c>
    </row>
    <row r="555" spans="2:3">
      <c r="B555" s="96" t="s">
        <v>655</v>
      </c>
      <c r="C555" s="95">
        <v>39204</v>
      </c>
    </row>
    <row r="556" spans="2:3">
      <c r="B556" s="96" t="s">
        <v>550</v>
      </c>
      <c r="C556" s="95">
        <v>35005</v>
      </c>
    </row>
    <row r="557" spans="2:3">
      <c r="B557" s="96" t="s">
        <v>636</v>
      </c>
      <c r="C557" s="95">
        <v>38405</v>
      </c>
    </row>
    <row r="558" spans="2:3">
      <c r="B558" s="96" t="s">
        <v>634</v>
      </c>
      <c r="C558" s="95">
        <v>38400</v>
      </c>
    </row>
    <row r="559" spans="2:3">
      <c r="B559" s="96" t="s">
        <v>584</v>
      </c>
      <c r="C559" s="95">
        <v>36302</v>
      </c>
    </row>
    <row r="560" spans="2:3">
      <c r="B560" s="96" t="s">
        <v>389</v>
      </c>
      <c r="C560" s="95">
        <v>10500</v>
      </c>
    </row>
    <row r="561" spans="2:3">
      <c r="B561" s="96" t="s">
        <v>401</v>
      </c>
      <c r="C561" s="95">
        <v>11900</v>
      </c>
    </row>
    <row r="562" spans="2:3" ht="26.25">
      <c r="B562" s="96" t="s">
        <v>431</v>
      </c>
      <c r="C562" s="95">
        <v>21525.1</v>
      </c>
    </row>
    <row r="563" spans="2:3">
      <c r="B563" s="96" t="s">
        <v>412</v>
      </c>
      <c r="C563" s="95">
        <v>14300.1</v>
      </c>
    </row>
    <row r="564" spans="2:3">
      <c r="B564" s="96" t="s">
        <v>411</v>
      </c>
      <c r="C564" s="95">
        <v>14300</v>
      </c>
    </row>
    <row r="565" spans="2:3">
      <c r="B565" s="96" t="s">
        <v>637</v>
      </c>
      <c r="C565" s="95">
        <v>38500</v>
      </c>
    </row>
    <row r="566" spans="2:3">
      <c r="B566" s="96" t="s">
        <v>546</v>
      </c>
      <c r="C566" s="95">
        <v>34903</v>
      </c>
    </row>
    <row r="567" spans="2:3">
      <c r="B567" s="96" t="s">
        <v>641</v>
      </c>
      <c r="C567" s="95">
        <v>38605</v>
      </c>
    </row>
    <row r="568" spans="2:3">
      <c r="B568" s="96" t="s">
        <v>638</v>
      </c>
      <c r="C568" s="95">
        <v>38600</v>
      </c>
    </row>
    <row r="569" spans="2:3">
      <c r="B569" s="96" t="s">
        <v>644</v>
      </c>
      <c r="C569" s="95">
        <v>38700</v>
      </c>
    </row>
    <row r="570" spans="2:3">
      <c r="B570" s="96" t="s">
        <v>444</v>
      </c>
      <c r="C570" s="95">
        <v>30104</v>
      </c>
    </row>
    <row r="571" spans="2:3">
      <c r="B571" s="96" t="s">
        <v>500</v>
      </c>
      <c r="C571" s="95">
        <v>32920</v>
      </c>
    </row>
    <row r="572" spans="2:3">
      <c r="B572" s="96" t="s">
        <v>680</v>
      </c>
      <c r="C572" s="95">
        <v>91111</v>
      </c>
    </row>
    <row r="573" spans="2:3">
      <c r="B573" s="96" t="s">
        <v>688</v>
      </c>
      <c r="C573" s="95">
        <v>99831</v>
      </c>
    </row>
    <row r="574" spans="2:3">
      <c r="B574" s="96" t="s">
        <v>681</v>
      </c>
      <c r="C574" s="95">
        <v>91151</v>
      </c>
    </row>
    <row r="575" spans="2:3">
      <c r="B575" s="96" t="s">
        <v>687</v>
      </c>
      <c r="C575" s="95">
        <v>99521</v>
      </c>
    </row>
    <row r="576" spans="2:3">
      <c r="B576" s="96" t="s">
        <v>684</v>
      </c>
      <c r="C576" s="95">
        <v>98111</v>
      </c>
    </row>
    <row r="577" spans="2:3">
      <c r="B577" s="96" t="s">
        <v>685</v>
      </c>
      <c r="C577" s="95">
        <v>98131</v>
      </c>
    </row>
    <row r="578" spans="2:3">
      <c r="B578" s="96" t="s">
        <v>679</v>
      </c>
      <c r="C578" s="95">
        <v>91041</v>
      </c>
    </row>
    <row r="579" spans="2:3">
      <c r="B579" s="96" t="s">
        <v>646</v>
      </c>
      <c r="C579" s="95">
        <v>38800</v>
      </c>
    </row>
    <row r="580" spans="2:3">
      <c r="B580" s="96" t="s">
        <v>482</v>
      </c>
      <c r="C580" s="95">
        <v>32005</v>
      </c>
    </row>
    <row r="581" spans="2:3">
      <c r="B581" s="96" t="s">
        <v>664</v>
      </c>
      <c r="C581" s="95">
        <v>39501</v>
      </c>
    </row>
    <row r="582" spans="2:3">
      <c r="B582" s="96" t="s">
        <v>648</v>
      </c>
      <c r="C582" s="95">
        <v>38900</v>
      </c>
    </row>
    <row r="583" spans="2:3">
      <c r="B583" s="96" t="s">
        <v>428</v>
      </c>
      <c r="C583" s="95">
        <v>21200</v>
      </c>
    </row>
    <row r="584" spans="2:3">
      <c r="B584" s="96" t="s">
        <v>432</v>
      </c>
      <c r="C584" s="95">
        <v>21550</v>
      </c>
    </row>
    <row r="585" spans="2:3">
      <c r="B585" s="96" t="s">
        <v>41</v>
      </c>
      <c r="C585" s="95">
        <v>21520</v>
      </c>
    </row>
    <row r="586" spans="2:3">
      <c r="B586" s="96" t="s">
        <v>430</v>
      </c>
      <c r="C586" s="95">
        <v>21525</v>
      </c>
    </row>
    <row r="587" spans="2:3">
      <c r="B587" s="96" t="s">
        <v>649</v>
      </c>
      <c r="C587" s="95">
        <v>39000</v>
      </c>
    </row>
    <row r="588" spans="2:3">
      <c r="B588" s="96" t="s">
        <v>437</v>
      </c>
      <c r="C588" s="95">
        <v>23000</v>
      </c>
    </row>
    <row r="589" spans="2:3">
      <c r="B589" s="96" t="s">
        <v>438</v>
      </c>
      <c r="C589" s="95">
        <v>23100</v>
      </c>
    </row>
    <row r="590" spans="2:3">
      <c r="B590" s="96" t="s">
        <v>427</v>
      </c>
      <c r="C590" s="95">
        <v>20900</v>
      </c>
    </row>
    <row r="591" spans="2:3">
      <c r="B591" s="96" t="s">
        <v>439</v>
      </c>
      <c r="C591" s="95">
        <v>23200</v>
      </c>
    </row>
    <row r="592" spans="2:3">
      <c r="B592" s="96" t="s">
        <v>433</v>
      </c>
      <c r="C592" s="95">
        <v>21570</v>
      </c>
    </row>
    <row r="593" spans="2:3">
      <c r="B593" s="96" t="s">
        <v>615</v>
      </c>
      <c r="C593" s="95">
        <v>37601</v>
      </c>
    </row>
    <row r="594" spans="2:3">
      <c r="B594" s="96" t="s">
        <v>651</v>
      </c>
      <c r="C594" s="95">
        <v>39101</v>
      </c>
    </row>
    <row r="595" spans="2:3">
      <c r="B595" s="96" t="s">
        <v>650</v>
      </c>
      <c r="C595" s="95">
        <v>39100</v>
      </c>
    </row>
    <row r="596" spans="2:3">
      <c r="B596" s="96" t="s">
        <v>652</v>
      </c>
      <c r="C596" s="95">
        <v>39105</v>
      </c>
    </row>
    <row r="597" spans="2:3">
      <c r="B597" s="96" t="s">
        <v>509</v>
      </c>
      <c r="C597" s="95">
        <v>33204</v>
      </c>
    </row>
    <row r="598" spans="2:3">
      <c r="B598" s="96" t="s">
        <v>653</v>
      </c>
      <c r="C598" s="95">
        <v>39200</v>
      </c>
    </row>
    <row r="599" spans="2:3">
      <c r="B599" s="96" t="s">
        <v>656</v>
      </c>
      <c r="C599" s="95">
        <v>39205</v>
      </c>
    </row>
    <row r="600" spans="2:3">
      <c r="B600" s="96" t="s">
        <v>659</v>
      </c>
      <c r="C600" s="95">
        <v>39300</v>
      </c>
    </row>
    <row r="601" spans="2:3">
      <c r="B601" s="96" t="s">
        <v>686</v>
      </c>
      <c r="C601" s="95">
        <v>99401</v>
      </c>
    </row>
    <row r="602" spans="2:3">
      <c r="B602" s="96" t="s">
        <v>661</v>
      </c>
      <c r="C602" s="95">
        <v>39400</v>
      </c>
    </row>
    <row r="603" spans="2:3">
      <c r="B603" s="96" t="s">
        <v>663</v>
      </c>
      <c r="C603" s="95">
        <v>39500</v>
      </c>
    </row>
    <row r="604" spans="2:3">
      <c r="B604" s="96" t="s">
        <v>666</v>
      </c>
      <c r="C604" s="95">
        <v>39605</v>
      </c>
    </row>
    <row r="605" spans="2:3">
      <c r="B605" s="96" t="s">
        <v>665</v>
      </c>
      <c r="C605" s="95">
        <v>39600</v>
      </c>
    </row>
    <row r="606" spans="2:3">
      <c r="B606" s="96" t="s">
        <v>533</v>
      </c>
      <c r="C606" s="95">
        <v>34230</v>
      </c>
    </row>
    <row r="607" spans="2:3">
      <c r="B607" s="96" t="s">
        <v>434</v>
      </c>
      <c r="C607" s="95">
        <v>21800</v>
      </c>
    </row>
    <row r="608" spans="2:3">
      <c r="B608" s="96" t="s">
        <v>466</v>
      </c>
      <c r="C608" s="95">
        <v>31205</v>
      </c>
    </row>
    <row r="609" spans="2:3">
      <c r="B609" s="96" t="s">
        <v>489</v>
      </c>
      <c r="C609" s="95">
        <v>32410</v>
      </c>
    </row>
    <row r="610" spans="2:3">
      <c r="B610" s="96" t="s">
        <v>400</v>
      </c>
      <c r="C610" s="95">
        <v>11600</v>
      </c>
    </row>
    <row r="611" spans="2:3">
      <c r="B611" s="96" t="s">
        <v>669</v>
      </c>
      <c r="C611" s="95">
        <v>39705</v>
      </c>
    </row>
    <row r="612" spans="2:3">
      <c r="B612" s="96" t="s">
        <v>667</v>
      </c>
      <c r="C612" s="95">
        <v>39700</v>
      </c>
    </row>
    <row r="613" spans="2:3">
      <c r="B613" s="96" t="s">
        <v>591</v>
      </c>
      <c r="C613" s="95">
        <v>36502</v>
      </c>
    </row>
    <row r="614" spans="2:3">
      <c r="B614" s="96" t="s">
        <v>671</v>
      </c>
      <c r="C614" s="95">
        <v>39805</v>
      </c>
    </row>
    <row r="615" spans="2:3">
      <c r="B615" s="96" t="s">
        <v>670</v>
      </c>
      <c r="C615" s="95">
        <v>39800</v>
      </c>
    </row>
    <row r="616" spans="2:3">
      <c r="B616" s="96" t="s">
        <v>435</v>
      </c>
      <c r="C616" s="95">
        <v>21900</v>
      </c>
    </row>
    <row r="617" spans="2:3">
      <c r="B617" s="96" t="s">
        <v>517</v>
      </c>
      <c r="C617" s="95">
        <v>33400</v>
      </c>
    </row>
    <row r="618" spans="2:3">
      <c r="B618" s="96" t="s">
        <v>672</v>
      </c>
      <c r="C618" s="95">
        <v>39900</v>
      </c>
    </row>
    <row r="619" spans="2:3">
      <c r="B619" s="96" t="s">
        <v>440</v>
      </c>
      <c r="C619" s="95">
        <v>30000</v>
      </c>
    </row>
    <row r="620" spans="2:3">
      <c r="B620" s="96" t="s">
        <v>596</v>
      </c>
      <c r="C620" s="95">
        <v>36701</v>
      </c>
    </row>
  </sheetData>
  <autoFilter ref="A4:AA311"/>
  <sortState ref="B317:D620">
    <sortCondition ref="B317:B620"/>
  </sortState>
  <mergeCells count="4">
    <mergeCell ref="F3:I3"/>
    <mergeCell ref="K3:O3"/>
    <mergeCell ref="Q3:S3"/>
    <mergeCell ref="A1:B2"/>
  </mergeCells>
  <printOptions horizontalCentered="1"/>
  <pageMargins left="0" right="0" top="0.75" bottom="0.75" header="0.3" footer="0.3"/>
  <pageSetup paperSize="5" scale="36" firstPageNumber="7" fitToHeight="0" orientation="landscape" r:id="rId1"/>
  <headerFooter scaleWithDoc="0" alignWithMargins="0"/>
  <rowBreaks count="1" manualBreakCount="1">
    <brk id="312" max="16383" man="1"/>
  </rowBreaks>
  <colBreaks count="1" manualBreakCount="1">
    <brk id="7" max="1048575"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434"/>
  <sheetViews>
    <sheetView zoomScale="115" zoomScaleNormal="115" zoomScaleSheetLayoutView="115" workbookViewId="0"/>
  </sheetViews>
  <sheetFormatPr defaultColWidth="9.140625" defaultRowHeight="15.75"/>
  <cols>
    <col min="1" max="1" width="14.28515625" style="109" customWidth="1"/>
    <col min="2" max="2" width="63.7109375" style="107" customWidth="1"/>
    <col min="3" max="3" width="18.140625" style="125" customWidth="1"/>
    <col min="4" max="4" width="18.140625" style="153" customWidth="1"/>
    <col min="5" max="5" width="17.28515625" style="118" customWidth="1"/>
    <col min="6" max="6" width="16.42578125" style="118" customWidth="1"/>
    <col min="7" max="7" width="18.7109375" style="118" customWidth="1"/>
    <col min="8" max="8" width="22.85546875" style="118" customWidth="1"/>
    <col min="9" max="9" width="16" style="118" customWidth="1"/>
    <col min="10" max="11" width="18.7109375" style="118" customWidth="1"/>
    <col min="12" max="12" width="16.7109375" style="118" bestFit="1" customWidth="1"/>
    <col min="13" max="13" width="16.7109375" style="118" customWidth="1"/>
    <col min="14" max="14" width="18.7109375" style="118" customWidth="1"/>
    <col min="15" max="15" width="18.7109375" style="80" customWidth="1"/>
    <col min="16" max="16" width="11.28515625" style="80" bestFit="1" customWidth="1"/>
    <col min="17" max="18" width="18.7109375" style="80" customWidth="1"/>
    <col min="19" max="19" width="23.7109375" style="80" customWidth="1"/>
    <col min="20" max="20" width="15.28515625" style="80" customWidth="1"/>
    <col min="21" max="29" width="18.7109375" style="118" customWidth="1"/>
    <col min="30" max="30" width="19.28515625" style="118" customWidth="1"/>
    <col min="31" max="34" width="17" style="118" customWidth="1"/>
    <col min="35" max="35" width="19" style="118" customWidth="1"/>
    <col min="36" max="39" width="17" style="118" customWidth="1"/>
    <col min="40" max="45" width="13.42578125" style="118" customWidth="1"/>
    <col min="46" max="46" width="14.85546875" style="118" customWidth="1"/>
    <col min="47" max="54" width="18.7109375" style="81" customWidth="1"/>
    <col min="55" max="55" width="18.7109375" style="158" customWidth="1"/>
    <col min="56" max="56" width="18.85546875" style="118" customWidth="1"/>
    <col min="57" max="58" width="18.7109375" style="118" customWidth="1"/>
    <col min="59" max="60" width="18.85546875" style="118" customWidth="1"/>
    <col min="61" max="76" width="16.42578125" style="118" customWidth="1"/>
    <col min="77" max="77" width="12.42578125" style="118" customWidth="1"/>
    <col min="78" max="78" width="12.7109375" style="118" bestFit="1" customWidth="1"/>
    <col min="79" max="16384" width="9.140625" style="118"/>
  </cols>
  <sheetData>
    <row r="1" spans="1:84" s="80" customFormat="1" ht="18" customHeight="1">
      <c r="A1" s="78"/>
      <c r="B1" s="79"/>
      <c r="C1" s="79"/>
      <c r="D1" s="126"/>
      <c r="E1" s="79"/>
      <c r="F1" s="79"/>
      <c r="G1" s="79"/>
      <c r="H1" s="79"/>
      <c r="I1" s="79"/>
      <c r="J1" s="79"/>
      <c r="K1" s="79"/>
      <c r="L1" s="79"/>
      <c r="M1" s="79"/>
      <c r="N1" s="79"/>
      <c r="O1" s="79"/>
      <c r="P1" s="79"/>
      <c r="Q1" s="79"/>
      <c r="R1" s="79"/>
      <c r="S1" s="79"/>
      <c r="T1" s="79"/>
      <c r="AD1" s="81"/>
      <c r="AU1" s="79"/>
      <c r="AV1" s="79"/>
      <c r="AW1" s="79"/>
      <c r="AX1" s="79"/>
      <c r="AY1" s="79"/>
      <c r="AZ1" s="79"/>
      <c r="BA1" s="79"/>
      <c r="BB1" s="79"/>
      <c r="BC1" s="79"/>
    </row>
    <row r="2" spans="1:84" s="80" customFormat="1" ht="18" customHeight="1">
      <c r="A2" s="334" t="s">
        <v>692</v>
      </c>
      <c r="B2" s="334"/>
      <c r="C2" s="79"/>
      <c r="D2" s="126"/>
      <c r="E2" s="79"/>
      <c r="F2" s="79"/>
      <c r="G2" s="79"/>
      <c r="H2" s="79"/>
      <c r="I2" s="79"/>
      <c r="J2" s="79"/>
      <c r="K2" s="79"/>
      <c r="L2" s="79"/>
      <c r="M2" s="79"/>
      <c r="N2" s="79"/>
      <c r="O2" s="79"/>
      <c r="P2" s="79"/>
      <c r="Q2" s="79"/>
      <c r="R2" s="79"/>
      <c r="S2" s="79"/>
      <c r="T2" s="79"/>
      <c r="AD2" s="81"/>
      <c r="AU2" s="79"/>
      <c r="AV2" s="79"/>
      <c r="AW2" s="79"/>
      <c r="AX2" s="79"/>
      <c r="AY2" s="79"/>
      <c r="AZ2" s="79"/>
      <c r="BA2" s="79"/>
      <c r="BB2" s="79"/>
      <c r="BC2" s="79"/>
    </row>
    <row r="3" spans="1:84" s="80" customFormat="1" ht="18" customHeight="1">
      <c r="A3" s="334" t="s">
        <v>693</v>
      </c>
      <c r="B3" s="334"/>
      <c r="C3" s="107"/>
      <c r="D3" s="127"/>
      <c r="AU3" s="79"/>
      <c r="AV3" s="79"/>
      <c r="AW3" s="79"/>
      <c r="AX3" s="79"/>
      <c r="AY3" s="79"/>
      <c r="AZ3" s="79"/>
      <c r="BA3" s="79"/>
      <c r="BB3" s="79"/>
      <c r="BC3" s="79"/>
    </row>
    <row r="4" spans="1:84" s="80" customFormat="1" ht="18" customHeight="1">
      <c r="A4" s="128" t="s">
        <v>698</v>
      </c>
      <c r="B4" s="129"/>
      <c r="C4" s="107"/>
      <c r="D4" s="127"/>
      <c r="AU4" s="79"/>
      <c r="AV4" s="79"/>
      <c r="AW4" s="79"/>
      <c r="AX4" s="79"/>
      <c r="AY4" s="79"/>
      <c r="AZ4" s="79"/>
      <c r="BA4" s="79"/>
      <c r="BB4" s="79"/>
      <c r="BC4" s="79"/>
    </row>
    <row r="5" spans="1:84" s="80" customFormat="1" ht="18" customHeight="1">
      <c r="A5" s="109"/>
      <c r="B5" s="107"/>
      <c r="C5" s="107"/>
      <c r="D5" s="127"/>
      <c r="AU5" s="79"/>
      <c r="AV5" s="79"/>
      <c r="AW5" s="79"/>
      <c r="AX5" s="79"/>
      <c r="AY5" s="79"/>
      <c r="AZ5" s="79"/>
      <c r="BA5" s="79"/>
      <c r="BB5" s="79"/>
      <c r="BC5" s="79"/>
    </row>
    <row r="6" spans="1:84" s="80" customFormat="1" ht="10.5" customHeight="1">
      <c r="A6" s="130"/>
      <c r="B6" s="131"/>
      <c r="C6" s="131"/>
      <c r="D6" s="132"/>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79"/>
      <c r="AV6" s="79"/>
      <c r="AW6" s="79"/>
      <c r="AX6" s="79"/>
      <c r="AY6" s="79"/>
      <c r="AZ6" s="79"/>
      <c r="BA6" s="79"/>
      <c r="BB6" s="79"/>
      <c r="BC6" s="79"/>
      <c r="BD6" s="131"/>
      <c r="BE6" s="131"/>
      <c r="BF6" s="131"/>
      <c r="BG6" s="131"/>
      <c r="BH6" s="131"/>
      <c r="BI6" s="131"/>
      <c r="BJ6" s="131"/>
      <c r="BK6" s="131"/>
      <c r="BL6" s="131"/>
      <c r="BM6" s="131"/>
      <c r="BN6" s="131"/>
      <c r="BO6" s="131"/>
      <c r="BP6" s="131"/>
      <c r="BQ6" s="131"/>
      <c r="BR6" s="131"/>
      <c r="BS6" s="131"/>
      <c r="BT6" s="131"/>
      <c r="BU6" s="131"/>
      <c r="BV6" s="131"/>
      <c r="BW6" s="131"/>
      <c r="BX6" s="131"/>
    </row>
    <row r="7" spans="1:84" s="80" customFormat="1" ht="66" customHeight="1">
      <c r="A7" s="90" t="s">
        <v>376</v>
      </c>
      <c r="B7" s="91" t="s">
        <v>377</v>
      </c>
      <c r="C7" s="92" t="s">
        <v>695</v>
      </c>
      <c r="D7" s="133" t="s">
        <v>696</v>
      </c>
      <c r="E7" s="92"/>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3"/>
      <c r="AH7" s="93"/>
      <c r="AI7" s="93"/>
      <c r="AJ7" s="93"/>
      <c r="AK7" s="93"/>
      <c r="AL7" s="93"/>
      <c r="AM7" s="93"/>
      <c r="AN7" s="93"/>
      <c r="AO7" s="93"/>
      <c r="AP7" s="93"/>
      <c r="AQ7" s="93"/>
      <c r="AR7" s="93"/>
      <c r="AS7" s="93"/>
      <c r="AT7" s="93"/>
      <c r="AU7" s="134"/>
      <c r="AV7" s="134"/>
      <c r="AW7" s="134"/>
      <c r="AX7" s="134"/>
      <c r="AY7" s="134"/>
      <c r="AZ7" s="134"/>
      <c r="BA7" s="134"/>
      <c r="BB7" s="134"/>
      <c r="BC7" s="134"/>
      <c r="BD7" s="135"/>
      <c r="BE7" s="135"/>
      <c r="BF7" s="135"/>
      <c r="BG7" s="135"/>
      <c r="BH7" s="135"/>
      <c r="BI7" s="93"/>
      <c r="BJ7" s="93"/>
      <c r="BK7" s="93"/>
      <c r="BL7" s="93"/>
      <c r="BM7" s="93"/>
      <c r="BN7" s="93"/>
      <c r="BO7" s="93"/>
      <c r="BP7" s="93"/>
      <c r="BQ7" s="93"/>
      <c r="BR7" s="93"/>
      <c r="BS7" s="93"/>
      <c r="BT7" s="93"/>
      <c r="BU7" s="93"/>
      <c r="BV7" s="93"/>
      <c r="BW7" s="93"/>
      <c r="BX7" s="93"/>
    </row>
    <row r="8" spans="1:84" s="80" customFormat="1">
      <c r="A8" s="112" t="s">
        <v>371</v>
      </c>
      <c r="B8" s="96" t="s">
        <v>689</v>
      </c>
      <c r="C8" s="267">
        <v>0</v>
      </c>
      <c r="D8" s="117">
        <v>0</v>
      </c>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4"/>
      <c r="AQ8" s="94"/>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row>
    <row r="9" spans="1:84">
      <c r="A9" s="96">
        <v>10200</v>
      </c>
      <c r="B9" s="96" t="s">
        <v>387</v>
      </c>
      <c r="C9" s="116">
        <v>151278761.46977487</v>
      </c>
      <c r="D9" s="117">
        <v>9.6689044702995112E-4</v>
      </c>
      <c r="E9" s="11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6"/>
      <c r="AU9" s="137"/>
      <c r="AV9" s="137"/>
      <c r="AW9" s="137"/>
      <c r="AX9" s="137"/>
      <c r="AY9" s="137"/>
      <c r="AZ9" s="137"/>
      <c r="BA9" s="137"/>
      <c r="BB9" s="137"/>
      <c r="BC9" s="138"/>
      <c r="BD9" s="139"/>
      <c r="BE9" s="140"/>
      <c r="BF9" s="140"/>
      <c r="BG9" s="141"/>
      <c r="BH9" s="141"/>
      <c r="BI9" s="136"/>
      <c r="BJ9" s="136"/>
      <c r="BK9" s="136"/>
      <c r="BL9" s="136"/>
      <c r="BM9" s="136"/>
      <c r="BN9" s="136"/>
      <c r="BO9" s="136"/>
      <c r="BP9" s="136"/>
      <c r="BQ9" s="136"/>
      <c r="BR9" s="136"/>
      <c r="BS9" s="136"/>
      <c r="BT9" s="136"/>
      <c r="BU9" s="136"/>
      <c r="BV9" s="136"/>
      <c r="BW9" s="136"/>
      <c r="BX9" s="136"/>
      <c r="BY9" s="142"/>
      <c r="BZ9" s="142"/>
      <c r="CA9" s="142"/>
      <c r="CB9" s="142"/>
      <c r="CC9" s="142"/>
      <c r="CD9" s="142"/>
      <c r="CE9" s="142"/>
      <c r="CF9" s="142"/>
    </row>
    <row r="10" spans="1:84">
      <c r="A10" s="95">
        <v>10400</v>
      </c>
      <c r="B10" s="96" t="s">
        <v>388</v>
      </c>
      <c r="C10" s="116">
        <v>444204788.96117777</v>
      </c>
      <c r="D10" s="117">
        <v>2.839112131793403E-3</v>
      </c>
      <c r="E10" s="116"/>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6"/>
      <c r="AF10" s="136"/>
      <c r="AG10" s="136"/>
      <c r="AH10" s="136"/>
      <c r="AI10" s="136"/>
      <c r="AJ10" s="136"/>
      <c r="AK10" s="136"/>
      <c r="AL10" s="136"/>
      <c r="AM10" s="136"/>
      <c r="AN10" s="136"/>
      <c r="AO10" s="136"/>
      <c r="AP10" s="136"/>
      <c r="AQ10" s="136"/>
      <c r="AR10" s="136"/>
      <c r="AS10" s="136"/>
      <c r="AT10" s="136"/>
      <c r="AU10" s="137"/>
      <c r="AV10" s="137"/>
      <c r="AW10" s="137"/>
      <c r="AX10" s="137"/>
      <c r="AY10" s="137"/>
      <c r="AZ10" s="137"/>
      <c r="BA10" s="137"/>
      <c r="BB10" s="137"/>
      <c r="BC10" s="138"/>
      <c r="BD10" s="139"/>
      <c r="BE10" s="140"/>
      <c r="BF10" s="140"/>
      <c r="BG10" s="141"/>
      <c r="BH10" s="141"/>
      <c r="BI10" s="136"/>
      <c r="BJ10" s="136"/>
      <c r="BK10" s="136"/>
      <c r="BL10" s="136"/>
      <c r="BM10" s="136"/>
      <c r="BN10" s="136"/>
      <c r="BO10" s="136"/>
      <c r="BP10" s="136"/>
      <c r="BQ10" s="136"/>
      <c r="BR10" s="136"/>
      <c r="BS10" s="136"/>
      <c r="BT10" s="136"/>
      <c r="BU10" s="136"/>
      <c r="BV10" s="136"/>
      <c r="BW10" s="136"/>
      <c r="BX10" s="136"/>
      <c r="BY10" s="142"/>
      <c r="BZ10" s="142"/>
      <c r="CA10" s="142"/>
      <c r="CB10" s="142"/>
      <c r="CC10" s="142"/>
      <c r="CD10" s="142"/>
      <c r="CE10" s="142"/>
      <c r="CF10" s="142"/>
    </row>
    <row r="11" spans="1:84">
      <c r="A11" s="95">
        <v>10500</v>
      </c>
      <c r="B11" s="96" t="s">
        <v>389</v>
      </c>
      <c r="C11" s="116">
        <v>108596288.01285191</v>
      </c>
      <c r="D11" s="117">
        <v>6.9408760649801188E-4</v>
      </c>
      <c r="E11" s="11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6"/>
      <c r="AU11" s="137"/>
      <c r="AV11" s="137"/>
      <c r="AW11" s="137"/>
      <c r="AX11" s="137"/>
      <c r="AY11" s="137"/>
      <c r="AZ11" s="137"/>
      <c r="BA11" s="137"/>
      <c r="BB11" s="137"/>
      <c r="BC11" s="138"/>
      <c r="BD11" s="139"/>
      <c r="BE11" s="140"/>
      <c r="BF11" s="140"/>
      <c r="BG11" s="141"/>
      <c r="BH11" s="141"/>
      <c r="BI11" s="136"/>
      <c r="BJ11" s="136"/>
      <c r="BK11" s="136"/>
      <c r="BL11" s="136"/>
      <c r="BM11" s="136"/>
      <c r="BN11" s="136"/>
      <c r="BO11" s="136"/>
      <c r="BP11" s="136"/>
      <c r="BQ11" s="136"/>
      <c r="BR11" s="136"/>
      <c r="BS11" s="136"/>
      <c r="BT11" s="136"/>
      <c r="BU11" s="136"/>
      <c r="BV11" s="136"/>
      <c r="BW11" s="136"/>
      <c r="BX11" s="136"/>
      <c r="BY11" s="142"/>
      <c r="BZ11" s="142"/>
      <c r="CA11" s="142"/>
      <c r="CB11" s="142"/>
      <c r="CC11" s="142"/>
      <c r="CD11" s="142"/>
      <c r="CE11" s="142"/>
      <c r="CF11" s="142"/>
    </row>
    <row r="12" spans="1:84">
      <c r="A12" s="95">
        <v>10700</v>
      </c>
      <c r="B12" s="96" t="s">
        <v>390</v>
      </c>
      <c r="C12" s="116">
        <v>632811246.22669399</v>
      </c>
      <c r="D12" s="117">
        <v>4.0445806325031062E-3</v>
      </c>
      <c r="E12" s="116"/>
      <c r="F12" s="136"/>
      <c r="G12" s="136"/>
      <c r="H12" s="136"/>
      <c r="I12" s="136"/>
      <c r="J12" s="136"/>
      <c r="K12" s="136"/>
      <c r="L12" s="136"/>
      <c r="M12" s="136"/>
      <c r="N12" s="136"/>
      <c r="O12" s="136"/>
      <c r="P12" s="136"/>
      <c r="Q12" s="136"/>
      <c r="R12" s="136"/>
      <c r="S12" s="136"/>
      <c r="T12" s="136"/>
      <c r="U12" s="136"/>
      <c r="V12" s="136"/>
      <c r="W12" s="136"/>
      <c r="X12" s="136"/>
      <c r="Y12" s="136"/>
      <c r="Z12" s="136"/>
      <c r="AA12" s="136"/>
      <c r="AB12" s="136"/>
      <c r="AC12" s="136"/>
      <c r="AD12" s="136"/>
      <c r="AE12" s="136"/>
      <c r="AF12" s="136"/>
      <c r="AG12" s="136"/>
      <c r="AH12" s="136"/>
      <c r="AI12" s="136"/>
      <c r="AJ12" s="136"/>
      <c r="AK12" s="136"/>
      <c r="AL12" s="136"/>
      <c r="AM12" s="136"/>
      <c r="AN12" s="136"/>
      <c r="AO12" s="136"/>
      <c r="AP12" s="136"/>
      <c r="AQ12" s="136"/>
      <c r="AR12" s="136"/>
      <c r="AS12" s="136"/>
      <c r="AT12" s="136"/>
      <c r="AU12" s="137"/>
      <c r="AV12" s="137"/>
      <c r="AW12" s="137"/>
      <c r="AX12" s="137"/>
      <c r="AY12" s="137"/>
      <c r="AZ12" s="137"/>
      <c r="BA12" s="137"/>
      <c r="BB12" s="137"/>
      <c r="BC12" s="138"/>
      <c r="BD12" s="139"/>
      <c r="BE12" s="140"/>
      <c r="BF12" s="140"/>
      <c r="BG12" s="141"/>
      <c r="BH12" s="141"/>
      <c r="BI12" s="136"/>
      <c r="BJ12" s="136"/>
      <c r="BK12" s="136"/>
      <c r="BL12" s="136"/>
      <c r="BM12" s="136"/>
      <c r="BN12" s="136"/>
      <c r="BO12" s="136"/>
      <c r="BP12" s="136"/>
      <c r="BQ12" s="136"/>
      <c r="BR12" s="136"/>
      <c r="BS12" s="136"/>
      <c r="BT12" s="136"/>
      <c r="BU12" s="136"/>
      <c r="BV12" s="136"/>
      <c r="BW12" s="136"/>
      <c r="BX12" s="136"/>
      <c r="BY12" s="142"/>
      <c r="BZ12" s="142"/>
      <c r="CA12" s="142"/>
      <c r="CB12" s="142"/>
      <c r="CC12" s="142"/>
      <c r="CD12" s="142"/>
      <c r="CE12" s="142"/>
      <c r="CF12" s="142"/>
    </row>
    <row r="13" spans="1:84">
      <c r="A13" s="95">
        <v>10800</v>
      </c>
      <c r="B13" s="96" t="s">
        <v>391</v>
      </c>
      <c r="C13" s="116">
        <v>2759371409.8694439</v>
      </c>
      <c r="D13" s="117">
        <v>1.7636380877849762E-2</v>
      </c>
      <c r="E13" s="116"/>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6"/>
      <c r="AF13" s="136"/>
      <c r="AG13" s="136"/>
      <c r="AH13" s="136"/>
      <c r="AI13" s="136"/>
      <c r="AJ13" s="136"/>
      <c r="AK13" s="136"/>
      <c r="AL13" s="136"/>
      <c r="AM13" s="136"/>
      <c r="AN13" s="136"/>
      <c r="AO13" s="136"/>
      <c r="AP13" s="136"/>
      <c r="AQ13" s="136"/>
      <c r="AR13" s="136"/>
      <c r="AS13" s="136"/>
      <c r="AT13" s="136"/>
      <c r="AU13" s="137"/>
      <c r="AV13" s="137"/>
      <c r="AW13" s="137"/>
      <c r="AX13" s="137"/>
      <c r="AY13" s="137"/>
      <c r="AZ13" s="137"/>
      <c r="BA13" s="137"/>
      <c r="BB13" s="137"/>
      <c r="BC13" s="138"/>
      <c r="BD13" s="139"/>
      <c r="BE13" s="140"/>
      <c r="BF13" s="140"/>
      <c r="BG13" s="141"/>
      <c r="BH13" s="141"/>
      <c r="BI13" s="136"/>
      <c r="BJ13" s="136"/>
      <c r="BK13" s="136"/>
      <c r="BL13" s="136"/>
      <c r="BM13" s="136"/>
      <c r="BN13" s="136"/>
      <c r="BO13" s="136"/>
      <c r="BP13" s="136"/>
      <c r="BQ13" s="136"/>
      <c r="BR13" s="136"/>
      <c r="BS13" s="136"/>
      <c r="BT13" s="136"/>
      <c r="BU13" s="136"/>
      <c r="BV13" s="136"/>
      <c r="BW13" s="136"/>
      <c r="BX13" s="136"/>
      <c r="BY13" s="142"/>
      <c r="BZ13" s="142"/>
      <c r="CA13" s="142"/>
      <c r="CB13" s="142"/>
      <c r="CC13" s="142"/>
      <c r="CD13" s="142"/>
      <c r="CE13" s="142"/>
      <c r="CF13" s="142"/>
    </row>
    <row r="14" spans="1:84">
      <c r="A14" s="95">
        <v>10850</v>
      </c>
      <c r="B14" s="96" t="s">
        <v>392</v>
      </c>
      <c r="C14" s="116">
        <v>19455666.992133986</v>
      </c>
      <c r="D14" s="117">
        <v>1.2434989797988785E-4</v>
      </c>
      <c r="E14" s="116"/>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c r="AD14" s="136"/>
      <c r="AE14" s="136"/>
      <c r="AF14" s="136"/>
      <c r="AG14" s="136"/>
      <c r="AH14" s="136"/>
      <c r="AI14" s="136"/>
      <c r="AJ14" s="136"/>
      <c r="AK14" s="136"/>
      <c r="AL14" s="136"/>
      <c r="AM14" s="136"/>
      <c r="AN14" s="136"/>
      <c r="AO14" s="136"/>
      <c r="AP14" s="136"/>
      <c r="AQ14" s="136"/>
      <c r="AR14" s="136"/>
      <c r="AS14" s="136"/>
      <c r="AT14" s="136"/>
      <c r="AU14" s="137"/>
      <c r="AV14" s="137"/>
      <c r="AW14" s="137"/>
      <c r="AX14" s="137"/>
      <c r="AY14" s="137"/>
      <c r="AZ14" s="137"/>
      <c r="BA14" s="137"/>
      <c r="BB14" s="137"/>
      <c r="BC14" s="138"/>
      <c r="BD14" s="139"/>
      <c r="BE14" s="140"/>
      <c r="BF14" s="140"/>
      <c r="BG14" s="141"/>
      <c r="BH14" s="141"/>
      <c r="BI14" s="136"/>
      <c r="BJ14" s="136"/>
      <c r="BK14" s="136"/>
      <c r="BL14" s="136"/>
      <c r="BM14" s="136"/>
      <c r="BN14" s="136"/>
      <c r="BO14" s="136"/>
      <c r="BP14" s="136"/>
      <c r="BQ14" s="136"/>
      <c r="BR14" s="136"/>
      <c r="BS14" s="136"/>
      <c r="BT14" s="136"/>
      <c r="BU14" s="136"/>
      <c r="BV14" s="136"/>
      <c r="BW14" s="136"/>
      <c r="BX14" s="136"/>
      <c r="BY14" s="142"/>
      <c r="BZ14" s="142"/>
      <c r="CA14" s="142"/>
      <c r="CB14" s="142"/>
      <c r="CC14" s="142"/>
      <c r="CD14" s="142"/>
      <c r="CE14" s="142"/>
      <c r="CF14" s="142"/>
    </row>
    <row r="15" spans="1:84">
      <c r="A15" s="95">
        <v>10900</v>
      </c>
      <c r="B15" s="96" t="s">
        <v>393</v>
      </c>
      <c r="C15" s="116">
        <v>241548865.51702979</v>
      </c>
      <c r="D15" s="117">
        <v>1.5438471883973048E-3</v>
      </c>
      <c r="E15" s="116"/>
      <c r="F15" s="136"/>
      <c r="G15" s="136"/>
      <c r="H15" s="136"/>
      <c r="I15" s="136"/>
      <c r="J15" s="136"/>
      <c r="K15" s="136"/>
      <c r="L15" s="136"/>
      <c r="M15" s="136"/>
      <c r="N15" s="136"/>
      <c r="O15" s="136"/>
      <c r="P15" s="136"/>
      <c r="Q15" s="136"/>
      <c r="R15" s="136"/>
      <c r="S15" s="136"/>
      <c r="T15" s="136"/>
      <c r="U15" s="136"/>
      <c r="V15" s="136"/>
      <c r="W15" s="136"/>
      <c r="X15" s="136"/>
      <c r="Y15" s="136"/>
      <c r="Z15" s="136"/>
      <c r="AA15" s="136"/>
      <c r="AB15" s="136"/>
      <c r="AC15" s="136"/>
      <c r="AD15" s="136"/>
      <c r="AE15" s="136"/>
      <c r="AF15" s="136"/>
      <c r="AG15" s="136"/>
      <c r="AH15" s="136"/>
      <c r="AI15" s="136"/>
      <c r="AJ15" s="136"/>
      <c r="AK15" s="136"/>
      <c r="AL15" s="136"/>
      <c r="AM15" s="136"/>
      <c r="AN15" s="136"/>
      <c r="AO15" s="136"/>
      <c r="AP15" s="136"/>
      <c r="AQ15" s="136"/>
      <c r="AR15" s="136"/>
      <c r="AS15" s="136"/>
      <c r="AT15" s="136"/>
      <c r="AU15" s="137"/>
      <c r="AV15" s="137"/>
      <c r="AW15" s="137"/>
      <c r="AX15" s="137"/>
      <c r="AY15" s="137"/>
      <c r="AZ15" s="137"/>
      <c r="BA15" s="137"/>
      <c r="BB15" s="137"/>
      <c r="BC15" s="138"/>
      <c r="BD15" s="139"/>
      <c r="BE15" s="140"/>
      <c r="BF15" s="140"/>
      <c r="BG15" s="141"/>
      <c r="BH15" s="141"/>
      <c r="BI15" s="136"/>
      <c r="BJ15" s="136"/>
      <c r="BK15" s="136"/>
      <c r="BL15" s="136"/>
      <c r="BM15" s="136"/>
      <c r="BN15" s="136"/>
      <c r="BO15" s="136"/>
      <c r="BP15" s="136"/>
      <c r="BQ15" s="136"/>
      <c r="BR15" s="136"/>
      <c r="BS15" s="136"/>
      <c r="BT15" s="136"/>
      <c r="BU15" s="136"/>
      <c r="BV15" s="136"/>
      <c r="BW15" s="136"/>
      <c r="BX15" s="136"/>
      <c r="BY15" s="142"/>
      <c r="BZ15" s="142"/>
      <c r="CA15" s="142"/>
      <c r="CB15" s="142"/>
      <c r="CC15" s="142"/>
      <c r="CD15" s="142"/>
      <c r="CE15" s="142"/>
      <c r="CF15" s="142"/>
    </row>
    <row r="16" spans="1:84">
      <c r="A16" s="95">
        <v>10910</v>
      </c>
      <c r="B16" s="96" t="s">
        <v>394</v>
      </c>
      <c r="C16" s="116">
        <v>39725870.880236961</v>
      </c>
      <c r="D16" s="117">
        <v>2.5390586676452112E-4</v>
      </c>
      <c r="E16" s="116"/>
      <c r="F16" s="136"/>
      <c r="G16" s="136"/>
      <c r="H16" s="136"/>
      <c r="I16" s="136"/>
      <c r="J16" s="136"/>
      <c r="K16" s="136"/>
      <c r="L16" s="136"/>
      <c r="M16" s="136"/>
      <c r="N16" s="136"/>
      <c r="O16" s="136"/>
      <c r="P16" s="136"/>
      <c r="Q16" s="136"/>
      <c r="R16" s="136"/>
      <c r="S16" s="136"/>
      <c r="T16" s="136"/>
      <c r="U16" s="136"/>
      <c r="V16" s="136"/>
      <c r="W16" s="136"/>
      <c r="X16" s="136"/>
      <c r="Y16" s="136"/>
      <c r="Z16" s="136"/>
      <c r="AA16" s="136"/>
      <c r="AB16" s="136"/>
      <c r="AC16" s="136"/>
      <c r="AD16" s="136"/>
      <c r="AE16" s="136"/>
      <c r="AF16" s="136"/>
      <c r="AG16" s="136"/>
      <c r="AH16" s="136"/>
      <c r="AI16" s="136"/>
      <c r="AJ16" s="136"/>
      <c r="AK16" s="136"/>
      <c r="AL16" s="136"/>
      <c r="AM16" s="136"/>
      <c r="AN16" s="136"/>
      <c r="AO16" s="136"/>
      <c r="AP16" s="136"/>
      <c r="AQ16" s="136"/>
      <c r="AR16" s="136"/>
      <c r="AS16" s="136"/>
      <c r="AT16" s="136"/>
      <c r="AU16" s="137"/>
      <c r="AV16" s="137"/>
      <c r="AW16" s="137"/>
      <c r="AX16" s="137"/>
      <c r="AY16" s="137"/>
      <c r="AZ16" s="137"/>
      <c r="BA16" s="137"/>
      <c r="BB16" s="137"/>
      <c r="BC16" s="138"/>
      <c r="BD16" s="139"/>
      <c r="BE16" s="140"/>
      <c r="BF16" s="140"/>
      <c r="BG16" s="141"/>
      <c r="BH16" s="141"/>
      <c r="BI16" s="136"/>
      <c r="BJ16" s="136"/>
      <c r="BK16" s="136"/>
      <c r="BL16" s="136"/>
      <c r="BM16" s="136"/>
      <c r="BN16" s="136"/>
      <c r="BO16" s="136"/>
      <c r="BP16" s="136"/>
      <c r="BQ16" s="136"/>
      <c r="BR16" s="136"/>
      <c r="BS16" s="136"/>
      <c r="BT16" s="136"/>
      <c r="BU16" s="136"/>
      <c r="BV16" s="136"/>
      <c r="BW16" s="136"/>
      <c r="BX16" s="136"/>
      <c r="BY16" s="142"/>
      <c r="BZ16" s="142"/>
      <c r="CA16" s="142"/>
      <c r="CB16" s="142"/>
      <c r="CC16" s="142"/>
      <c r="CD16" s="142"/>
      <c r="CE16" s="142"/>
      <c r="CF16" s="142"/>
    </row>
    <row r="17" spans="1:84">
      <c r="A17" s="95">
        <v>10930</v>
      </c>
      <c r="B17" s="96" t="s">
        <v>395</v>
      </c>
      <c r="C17" s="116">
        <v>374889331.17624676</v>
      </c>
      <c r="D17" s="117">
        <v>2.3960859375503456E-3</v>
      </c>
      <c r="E17" s="11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136"/>
      <c r="AK17" s="136"/>
      <c r="AL17" s="136"/>
      <c r="AM17" s="136"/>
      <c r="AN17" s="136"/>
      <c r="AO17" s="136"/>
      <c r="AP17" s="136"/>
      <c r="AQ17" s="136"/>
      <c r="AR17" s="136"/>
      <c r="AS17" s="136"/>
      <c r="AT17" s="136"/>
      <c r="AU17" s="137"/>
      <c r="AV17" s="137"/>
      <c r="AW17" s="137"/>
      <c r="AX17" s="137"/>
      <c r="AY17" s="137"/>
      <c r="AZ17" s="137"/>
      <c r="BA17" s="137"/>
      <c r="BB17" s="137"/>
      <c r="BC17" s="138"/>
      <c r="BD17" s="139"/>
      <c r="BE17" s="140"/>
      <c r="BF17" s="140"/>
      <c r="BG17" s="141"/>
      <c r="BH17" s="141"/>
      <c r="BI17" s="136"/>
      <c r="BJ17" s="136"/>
      <c r="BK17" s="136"/>
      <c r="BL17" s="136"/>
      <c r="BM17" s="136"/>
      <c r="BN17" s="136"/>
      <c r="BO17" s="136"/>
      <c r="BP17" s="136"/>
      <c r="BQ17" s="136"/>
      <c r="BR17" s="136"/>
      <c r="BS17" s="136"/>
      <c r="BT17" s="136"/>
      <c r="BU17" s="136"/>
      <c r="BV17" s="136"/>
      <c r="BW17" s="136"/>
      <c r="BX17" s="136"/>
      <c r="BY17" s="142"/>
      <c r="BZ17" s="142"/>
      <c r="CA17" s="142"/>
      <c r="CB17" s="142"/>
      <c r="CC17" s="142"/>
      <c r="CD17" s="142"/>
      <c r="CE17" s="142"/>
      <c r="CF17" s="142"/>
    </row>
    <row r="18" spans="1:84">
      <c r="A18" s="95">
        <v>10940</v>
      </c>
      <c r="B18" s="96" t="s">
        <v>396</v>
      </c>
      <c r="C18" s="116">
        <v>94706182.262014896</v>
      </c>
      <c r="D18" s="117">
        <v>6.0530970781457101E-4</v>
      </c>
      <c r="E18" s="11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7"/>
      <c r="AV18" s="137"/>
      <c r="AW18" s="137"/>
      <c r="AX18" s="137"/>
      <c r="AY18" s="137"/>
      <c r="AZ18" s="137"/>
      <c r="BA18" s="137"/>
      <c r="BB18" s="137"/>
      <c r="BC18" s="138"/>
      <c r="BD18" s="139"/>
      <c r="BE18" s="140"/>
      <c r="BF18" s="140"/>
      <c r="BG18" s="141"/>
      <c r="BH18" s="141"/>
      <c r="BI18" s="136"/>
      <c r="BJ18" s="136"/>
      <c r="BK18" s="136"/>
      <c r="BL18" s="136"/>
      <c r="BM18" s="136"/>
      <c r="BN18" s="136"/>
      <c r="BO18" s="136"/>
      <c r="BP18" s="136"/>
      <c r="BQ18" s="136"/>
      <c r="BR18" s="136"/>
      <c r="BS18" s="136"/>
      <c r="BT18" s="136"/>
      <c r="BU18" s="136"/>
      <c r="BV18" s="136"/>
      <c r="BW18" s="136"/>
      <c r="BX18" s="136"/>
      <c r="BY18" s="142"/>
      <c r="BZ18" s="142"/>
      <c r="CA18" s="142"/>
      <c r="CB18" s="142"/>
      <c r="CC18" s="142"/>
      <c r="CD18" s="142"/>
      <c r="CE18" s="142"/>
      <c r="CF18" s="142"/>
    </row>
    <row r="19" spans="1:84">
      <c r="A19" s="95">
        <v>10950</v>
      </c>
      <c r="B19" s="96" t="s">
        <v>397</v>
      </c>
      <c r="C19" s="116">
        <v>113049748.22566591</v>
      </c>
      <c r="D19" s="117">
        <v>7.2255166909451958E-4</v>
      </c>
      <c r="E19" s="116"/>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7"/>
      <c r="AV19" s="137"/>
      <c r="AW19" s="137"/>
      <c r="AX19" s="137"/>
      <c r="AY19" s="137"/>
      <c r="AZ19" s="137"/>
      <c r="BA19" s="137"/>
      <c r="BB19" s="137"/>
      <c r="BC19" s="138"/>
      <c r="BD19" s="139"/>
      <c r="BE19" s="140"/>
      <c r="BF19" s="140"/>
      <c r="BG19" s="141"/>
      <c r="BH19" s="141"/>
      <c r="BI19" s="136"/>
      <c r="BJ19" s="136"/>
      <c r="BK19" s="136"/>
      <c r="BL19" s="136"/>
      <c r="BM19" s="136"/>
      <c r="BN19" s="136"/>
      <c r="BO19" s="136"/>
      <c r="BP19" s="136"/>
      <c r="BQ19" s="136"/>
      <c r="BR19" s="136"/>
      <c r="BS19" s="136"/>
      <c r="BT19" s="136"/>
      <c r="BU19" s="136"/>
      <c r="BV19" s="136"/>
      <c r="BW19" s="136"/>
      <c r="BX19" s="136"/>
      <c r="BY19" s="142"/>
      <c r="BZ19" s="142"/>
      <c r="CA19" s="142"/>
      <c r="CB19" s="142"/>
      <c r="CC19" s="142"/>
      <c r="CD19" s="142"/>
      <c r="CE19" s="142"/>
      <c r="CF19" s="142"/>
    </row>
    <row r="20" spans="1:84">
      <c r="A20" s="95">
        <v>11300</v>
      </c>
      <c r="B20" s="96" t="s">
        <v>398</v>
      </c>
      <c r="C20" s="116">
        <v>656458329.85469723</v>
      </c>
      <c r="D20" s="117">
        <v>4.1957197549938926E-3</v>
      </c>
      <c r="E20" s="116"/>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7"/>
      <c r="AV20" s="137"/>
      <c r="AW20" s="137"/>
      <c r="AX20" s="137"/>
      <c r="AY20" s="137"/>
      <c r="AZ20" s="137"/>
      <c r="BA20" s="137"/>
      <c r="BB20" s="137"/>
      <c r="BC20" s="138"/>
      <c r="BD20" s="139"/>
      <c r="BE20" s="140"/>
      <c r="BF20" s="140"/>
      <c r="BG20" s="141"/>
      <c r="BH20" s="141"/>
      <c r="BI20" s="136"/>
      <c r="BJ20" s="136"/>
      <c r="BK20" s="136"/>
      <c r="BL20" s="136"/>
      <c r="BM20" s="136"/>
      <c r="BN20" s="136"/>
      <c r="BO20" s="136"/>
      <c r="BP20" s="136"/>
      <c r="BQ20" s="136"/>
      <c r="BR20" s="136"/>
      <c r="BS20" s="136"/>
      <c r="BT20" s="136"/>
      <c r="BU20" s="136"/>
      <c r="BV20" s="136"/>
      <c r="BW20" s="136"/>
      <c r="BX20" s="136"/>
      <c r="BY20" s="142"/>
      <c r="BZ20" s="142"/>
      <c r="CA20" s="142"/>
      <c r="CB20" s="142"/>
      <c r="CC20" s="142"/>
      <c r="CD20" s="142"/>
      <c r="CE20" s="142"/>
      <c r="CF20" s="142"/>
    </row>
    <row r="21" spans="1:84">
      <c r="A21" s="95">
        <v>11310</v>
      </c>
      <c r="B21" s="96" t="s">
        <v>399</v>
      </c>
      <c r="C21" s="116">
        <v>69037817.777353898</v>
      </c>
      <c r="D21" s="117">
        <v>4.4125167237077693E-4</v>
      </c>
      <c r="E21" s="116"/>
      <c r="F21" s="136"/>
      <c r="G21" s="136"/>
      <c r="H21" s="136"/>
      <c r="I21" s="136"/>
      <c r="J21" s="136"/>
      <c r="K21" s="136"/>
      <c r="L21" s="136"/>
      <c r="M21" s="136"/>
      <c r="N21" s="136"/>
      <c r="O21" s="136"/>
      <c r="P21" s="136"/>
      <c r="Q21" s="136"/>
      <c r="R21" s="136"/>
      <c r="S21" s="136"/>
      <c r="T21" s="136"/>
      <c r="U21" s="136"/>
      <c r="V21" s="136"/>
      <c r="W21" s="136"/>
      <c r="X21" s="136"/>
      <c r="Y21" s="136"/>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7"/>
      <c r="AV21" s="137"/>
      <c r="AW21" s="137"/>
      <c r="AX21" s="137"/>
      <c r="AY21" s="137"/>
      <c r="AZ21" s="137"/>
      <c r="BA21" s="137"/>
      <c r="BB21" s="137"/>
      <c r="BC21" s="138"/>
      <c r="BD21" s="139"/>
      <c r="BE21" s="140"/>
      <c r="BF21" s="140"/>
      <c r="BG21" s="141"/>
      <c r="BH21" s="141"/>
      <c r="BI21" s="136"/>
      <c r="BJ21" s="136"/>
      <c r="BK21" s="136"/>
      <c r="BL21" s="136"/>
      <c r="BM21" s="136"/>
      <c r="BN21" s="136"/>
      <c r="BO21" s="136"/>
      <c r="BP21" s="136"/>
      <c r="BQ21" s="136"/>
      <c r="BR21" s="136"/>
      <c r="BS21" s="136"/>
      <c r="BT21" s="136"/>
      <c r="BU21" s="136"/>
      <c r="BV21" s="136"/>
      <c r="BW21" s="136"/>
      <c r="BX21" s="136"/>
      <c r="BY21" s="142"/>
      <c r="BZ21" s="142"/>
      <c r="CA21" s="142"/>
      <c r="CB21" s="142"/>
      <c r="CC21" s="142"/>
      <c r="CD21" s="142"/>
      <c r="CE21" s="142"/>
      <c r="CF21" s="142"/>
    </row>
    <row r="22" spans="1:84">
      <c r="A22" s="95">
        <v>11600</v>
      </c>
      <c r="B22" s="96" t="s">
        <v>400</v>
      </c>
      <c r="C22" s="116">
        <v>298796434.34960705</v>
      </c>
      <c r="D22" s="117">
        <v>1.9097420891892296E-3</v>
      </c>
      <c r="E22" s="116"/>
      <c r="F22" s="136"/>
      <c r="G22" s="136"/>
      <c r="H22" s="136"/>
      <c r="I22" s="136"/>
      <c r="J22" s="136"/>
      <c r="K22" s="136"/>
      <c r="L22" s="136"/>
      <c r="M22" s="136"/>
      <c r="N22" s="136"/>
      <c r="O22" s="136"/>
      <c r="P22" s="136"/>
      <c r="Q22" s="136"/>
      <c r="R22" s="136"/>
      <c r="S22" s="136"/>
      <c r="T22" s="136"/>
      <c r="U22" s="136"/>
      <c r="V22" s="136"/>
      <c r="W22" s="136"/>
      <c r="X22" s="136"/>
      <c r="Y22" s="136"/>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7"/>
      <c r="AV22" s="137"/>
      <c r="AW22" s="137"/>
      <c r="AX22" s="137"/>
      <c r="AY22" s="137"/>
      <c r="AZ22" s="137"/>
      <c r="BA22" s="137"/>
      <c r="BB22" s="137"/>
      <c r="BC22" s="138"/>
      <c r="BD22" s="139"/>
      <c r="BE22" s="140"/>
      <c r="BF22" s="140"/>
      <c r="BG22" s="141"/>
      <c r="BH22" s="141"/>
      <c r="BI22" s="136"/>
      <c r="BJ22" s="136"/>
      <c r="BK22" s="136"/>
      <c r="BL22" s="136"/>
      <c r="BM22" s="136"/>
      <c r="BN22" s="136"/>
      <c r="BO22" s="136"/>
      <c r="BP22" s="136"/>
      <c r="BQ22" s="136"/>
      <c r="BR22" s="136"/>
      <c r="BS22" s="136"/>
      <c r="BT22" s="136"/>
      <c r="BU22" s="136"/>
      <c r="BV22" s="136"/>
      <c r="BW22" s="136"/>
      <c r="BX22" s="136"/>
      <c r="BY22" s="142"/>
      <c r="BZ22" s="142"/>
      <c r="CA22" s="142"/>
      <c r="CB22" s="142"/>
      <c r="CC22" s="142"/>
      <c r="CD22" s="142"/>
      <c r="CE22" s="142"/>
      <c r="CF22" s="142"/>
    </row>
    <row r="23" spans="1:84">
      <c r="A23" s="95">
        <v>11900</v>
      </c>
      <c r="B23" s="96" t="s">
        <v>401</v>
      </c>
      <c r="C23" s="116">
        <v>31083791.338324968</v>
      </c>
      <c r="D23" s="117">
        <v>1.9867045849991037E-4</v>
      </c>
      <c r="E23" s="116"/>
      <c r="F23" s="136"/>
      <c r="G23" s="136"/>
      <c r="H23" s="136"/>
      <c r="I23" s="136"/>
      <c r="J23" s="136"/>
      <c r="K23" s="136"/>
      <c r="L23" s="136"/>
      <c r="M23" s="136"/>
      <c r="N23" s="136"/>
      <c r="O23" s="136"/>
      <c r="P23" s="136"/>
      <c r="Q23" s="136"/>
      <c r="R23" s="136"/>
      <c r="S23" s="136"/>
      <c r="T23" s="136"/>
      <c r="U23" s="136"/>
      <c r="V23" s="136"/>
      <c r="W23" s="136"/>
      <c r="X23" s="136"/>
      <c r="Y23" s="136"/>
      <c r="Z23" s="136"/>
      <c r="AA23" s="136"/>
      <c r="AB23" s="136"/>
      <c r="AC23" s="136"/>
      <c r="AD23" s="136"/>
      <c r="AE23" s="136"/>
      <c r="AF23" s="136"/>
      <c r="AG23" s="136"/>
      <c r="AH23" s="136"/>
      <c r="AI23" s="136"/>
      <c r="AJ23" s="136"/>
      <c r="AK23" s="136"/>
      <c r="AL23" s="136"/>
      <c r="AM23" s="136"/>
      <c r="AN23" s="136"/>
      <c r="AO23" s="136"/>
      <c r="AP23" s="136"/>
      <c r="AQ23" s="136"/>
      <c r="AR23" s="136"/>
      <c r="AS23" s="136"/>
      <c r="AT23" s="136"/>
      <c r="AU23" s="137"/>
      <c r="AV23" s="137"/>
      <c r="AW23" s="137"/>
      <c r="AX23" s="137"/>
      <c r="AY23" s="137"/>
      <c r="AZ23" s="137"/>
      <c r="BA23" s="137"/>
      <c r="BB23" s="137"/>
      <c r="BC23" s="138"/>
      <c r="BD23" s="139"/>
      <c r="BE23" s="140"/>
      <c r="BF23" s="140"/>
      <c r="BG23" s="141"/>
      <c r="BH23" s="141"/>
      <c r="BI23" s="136"/>
      <c r="BJ23" s="136"/>
      <c r="BK23" s="136"/>
      <c r="BL23" s="136"/>
      <c r="BM23" s="136"/>
      <c r="BN23" s="136"/>
      <c r="BO23" s="136"/>
      <c r="BP23" s="136"/>
      <c r="BQ23" s="136"/>
      <c r="BR23" s="136"/>
      <c r="BS23" s="136"/>
      <c r="BT23" s="136"/>
      <c r="BU23" s="136"/>
      <c r="BV23" s="136"/>
      <c r="BW23" s="136"/>
      <c r="BX23" s="136"/>
      <c r="BY23" s="142"/>
      <c r="BZ23" s="142"/>
      <c r="CA23" s="142"/>
      <c r="CB23" s="142"/>
      <c r="CC23" s="142"/>
      <c r="CD23" s="142"/>
      <c r="CE23" s="142"/>
      <c r="CF23" s="142"/>
    </row>
    <row r="24" spans="1:84">
      <c r="A24" s="95">
        <v>12100</v>
      </c>
      <c r="B24" s="96" t="s">
        <v>402</v>
      </c>
      <c r="C24" s="116">
        <v>38584651.542408958</v>
      </c>
      <c r="D24" s="117">
        <v>2.4661182188346091E-4</v>
      </c>
      <c r="E24" s="116"/>
      <c r="F24" s="136"/>
      <c r="G24" s="136"/>
      <c r="H24" s="136"/>
      <c r="I24" s="136"/>
      <c r="J24" s="136"/>
      <c r="K24" s="136"/>
      <c r="L24" s="136"/>
      <c r="M24" s="136"/>
      <c r="N24" s="136"/>
      <c r="O24" s="136"/>
      <c r="P24" s="136"/>
      <c r="Q24" s="136"/>
      <c r="R24" s="136"/>
      <c r="S24" s="136"/>
      <c r="T24" s="136"/>
      <c r="U24" s="136"/>
      <c r="V24" s="136"/>
      <c r="W24" s="136"/>
      <c r="X24" s="136"/>
      <c r="Y24" s="136"/>
      <c r="Z24" s="136"/>
      <c r="AA24" s="136"/>
      <c r="AB24" s="136"/>
      <c r="AC24" s="136"/>
      <c r="AD24" s="136"/>
      <c r="AE24" s="136"/>
      <c r="AF24" s="136"/>
      <c r="AG24" s="136"/>
      <c r="AH24" s="136"/>
      <c r="AI24" s="136"/>
      <c r="AJ24" s="136"/>
      <c r="AK24" s="136"/>
      <c r="AL24" s="136"/>
      <c r="AM24" s="136"/>
      <c r="AN24" s="136"/>
      <c r="AO24" s="136"/>
      <c r="AP24" s="136"/>
      <c r="AQ24" s="136"/>
      <c r="AR24" s="136"/>
      <c r="AS24" s="136"/>
      <c r="AT24" s="136"/>
      <c r="AU24" s="137"/>
      <c r="AV24" s="137"/>
      <c r="AW24" s="137"/>
      <c r="AX24" s="137"/>
      <c r="AY24" s="137"/>
      <c r="AZ24" s="137"/>
      <c r="BA24" s="137"/>
      <c r="BB24" s="137"/>
      <c r="BC24" s="138"/>
      <c r="BD24" s="139"/>
      <c r="BE24" s="140"/>
      <c r="BF24" s="140"/>
      <c r="BG24" s="141"/>
      <c r="BH24" s="141"/>
      <c r="BI24" s="136"/>
      <c r="BJ24" s="136"/>
      <c r="BK24" s="136"/>
      <c r="BL24" s="136"/>
      <c r="BM24" s="136"/>
      <c r="BN24" s="136"/>
      <c r="BO24" s="136"/>
      <c r="BP24" s="136"/>
      <c r="BQ24" s="136"/>
      <c r="BR24" s="136"/>
      <c r="BS24" s="136"/>
      <c r="BT24" s="136"/>
      <c r="BU24" s="136"/>
      <c r="BV24" s="136"/>
      <c r="BW24" s="136"/>
      <c r="BX24" s="136"/>
      <c r="BY24" s="142"/>
      <c r="BZ24" s="142"/>
      <c r="CA24" s="142"/>
      <c r="CB24" s="142"/>
      <c r="CC24" s="142"/>
      <c r="CD24" s="142"/>
      <c r="CE24" s="142"/>
      <c r="CF24" s="142"/>
    </row>
    <row r="25" spans="1:84">
      <c r="A25" s="95">
        <v>12150</v>
      </c>
      <c r="B25" s="96" t="s">
        <v>403</v>
      </c>
      <c r="C25" s="116">
        <v>5747250.1479969798</v>
      </c>
      <c r="D25" s="117">
        <v>3.6733254627418531E-5</v>
      </c>
      <c r="E25" s="116"/>
      <c r="F25" s="136"/>
      <c r="G25" s="136"/>
      <c r="H25" s="136"/>
      <c r="I25" s="136"/>
      <c r="J25" s="136"/>
      <c r="K25" s="136"/>
      <c r="L25" s="136"/>
      <c r="M25" s="136"/>
      <c r="N25" s="136"/>
      <c r="O25" s="136"/>
      <c r="P25" s="136"/>
      <c r="Q25" s="136"/>
      <c r="R25" s="136"/>
      <c r="S25" s="136"/>
      <c r="T25" s="136"/>
      <c r="U25" s="136"/>
      <c r="V25" s="136"/>
      <c r="W25" s="136"/>
      <c r="X25" s="136"/>
      <c r="Y25" s="136"/>
      <c r="Z25" s="136"/>
      <c r="AA25" s="136"/>
      <c r="AB25" s="136"/>
      <c r="AC25" s="136"/>
      <c r="AD25" s="136"/>
      <c r="AE25" s="136"/>
      <c r="AF25" s="136"/>
      <c r="AG25" s="136"/>
      <c r="AH25" s="136"/>
      <c r="AI25" s="136"/>
      <c r="AJ25" s="136"/>
      <c r="AK25" s="136"/>
      <c r="AL25" s="136"/>
      <c r="AM25" s="136"/>
      <c r="AN25" s="136"/>
      <c r="AO25" s="136"/>
      <c r="AP25" s="136"/>
      <c r="AQ25" s="136"/>
      <c r="AR25" s="136"/>
      <c r="AS25" s="136"/>
      <c r="AT25" s="136"/>
      <c r="AU25" s="137"/>
      <c r="AV25" s="137"/>
      <c r="AW25" s="137"/>
      <c r="AX25" s="137"/>
      <c r="AY25" s="137"/>
      <c r="AZ25" s="137"/>
      <c r="BA25" s="137"/>
      <c r="BB25" s="137"/>
      <c r="BC25" s="138"/>
      <c r="BD25" s="139"/>
      <c r="BE25" s="140"/>
      <c r="BF25" s="140"/>
      <c r="BG25" s="141"/>
      <c r="BH25" s="141"/>
      <c r="BI25" s="136"/>
      <c r="BJ25" s="136"/>
      <c r="BK25" s="136"/>
      <c r="BL25" s="136"/>
      <c r="BM25" s="136"/>
      <c r="BN25" s="136"/>
      <c r="BO25" s="136"/>
      <c r="BP25" s="136"/>
      <c r="BQ25" s="136"/>
      <c r="BR25" s="136"/>
      <c r="BS25" s="136"/>
      <c r="BT25" s="136"/>
      <c r="BU25" s="136"/>
      <c r="BV25" s="136"/>
      <c r="BW25" s="136"/>
      <c r="BX25" s="136"/>
      <c r="BY25" s="142"/>
      <c r="BZ25" s="142"/>
      <c r="CA25" s="142"/>
      <c r="CB25" s="142"/>
      <c r="CC25" s="142"/>
      <c r="CD25" s="142"/>
      <c r="CE25" s="142"/>
      <c r="CF25" s="142"/>
    </row>
    <row r="26" spans="1:84">
      <c r="A26" s="95">
        <v>12160</v>
      </c>
      <c r="B26" s="96" t="s">
        <v>404</v>
      </c>
      <c r="C26" s="116">
        <v>253684135.76642466</v>
      </c>
      <c r="D26" s="117">
        <v>1.6214091459534619E-3</v>
      </c>
      <c r="E26" s="116"/>
      <c r="F26" s="136"/>
      <c r="G26" s="136"/>
      <c r="H26" s="136"/>
      <c r="I26" s="136"/>
      <c r="J26" s="136"/>
      <c r="K26" s="136"/>
      <c r="L26" s="136"/>
      <c r="M26" s="136"/>
      <c r="N26" s="136"/>
      <c r="O26" s="136"/>
      <c r="P26" s="136"/>
      <c r="Q26" s="136"/>
      <c r="R26" s="136"/>
      <c r="S26" s="136"/>
      <c r="T26" s="136"/>
      <c r="U26" s="136"/>
      <c r="V26" s="136"/>
      <c r="W26" s="136"/>
      <c r="X26" s="136"/>
      <c r="Y26" s="136"/>
      <c r="Z26" s="136"/>
      <c r="AA26" s="136"/>
      <c r="AB26" s="136"/>
      <c r="AC26" s="136"/>
      <c r="AD26" s="136"/>
      <c r="AE26" s="136"/>
      <c r="AF26" s="136"/>
      <c r="AG26" s="136"/>
      <c r="AH26" s="136"/>
      <c r="AI26" s="136"/>
      <c r="AJ26" s="136"/>
      <c r="AK26" s="136"/>
      <c r="AL26" s="136"/>
      <c r="AM26" s="136"/>
      <c r="AN26" s="136"/>
      <c r="AO26" s="136"/>
      <c r="AP26" s="136"/>
      <c r="AQ26" s="136"/>
      <c r="AR26" s="136"/>
      <c r="AS26" s="136"/>
      <c r="AT26" s="136"/>
      <c r="AU26" s="137"/>
      <c r="AV26" s="137"/>
      <c r="AW26" s="137"/>
      <c r="AX26" s="137"/>
      <c r="AY26" s="137"/>
      <c r="AZ26" s="137"/>
      <c r="BA26" s="137"/>
      <c r="BB26" s="137"/>
      <c r="BC26" s="138"/>
      <c r="BD26" s="139"/>
      <c r="BE26" s="140"/>
      <c r="BF26" s="140"/>
      <c r="BG26" s="141"/>
      <c r="BH26" s="141"/>
      <c r="BI26" s="136"/>
      <c r="BJ26" s="136"/>
      <c r="BK26" s="136"/>
      <c r="BL26" s="136"/>
      <c r="BM26" s="136"/>
      <c r="BN26" s="136"/>
      <c r="BO26" s="136"/>
      <c r="BP26" s="136"/>
      <c r="BQ26" s="136"/>
      <c r="BR26" s="136"/>
      <c r="BS26" s="136"/>
      <c r="BT26" s="136"/>
      <c r="BU26" s="136"/>
      <c r="BV26" s="136"/>
      <c r="BW26" s="136"/>
      <c r="BX26" s="136"/>
      <c r="BY26" s="142"/>
      <c r="BZ26" s="142"/>
      <c r="CA26" s="142"/>
      <c r="CB26" s="142"/>
      <c r="CC26" s="142"/>
      <c r="CD26" s="142"/>
      <c r="CE26" s="142"/>
      <c r="CF26" s="142"/>
    </row>
    <row r="27" spans="1:84">
      <c r="A27" s="95">
        <v>12220</v>
      </c>
      <c r="B27" s="96" t="s">
        <v>405</v>
      </c>
      <c r="C27" s="116">
        <v>6496161497.4463596</v>
      </c>
      <c r="D27" s="117">
        <v>4.1519883116570934E-2</v>
      </c>
      <c r="E27" s="116"/>
      <c r="F27" s="136"/>
      <c r="G27" s="136"/>
      <c r="H27" s="136"/>
      <c r="I27" s="136"/>
      <c r="J27" s="136"/>
      <c r="K27" s="136"/>
      <c r="L27" s="136"/>
      <c r="M27" s="136"/>
      <c r="N27" s="136"/>
      <c r="O27" s="136"/>
      <c r="P27" s="136"/>
      <c r="Q27" s="136"/>
      <c r="R27" s="136"/>
      <c r="S27" s="136"/>
      <c r="T27" s="136"/>
      <c r="U27" s="136"/>
      <c r="V27" s="136"/>
      <c r="W27" s="136"/>
      <c r="X27" s="136"/>
      <c r="Y27" s="136"/>
      <c r="Z27" s="136"/>
      <c r="AA27" s="136"/>
      <c r="AB27" s="136"/>
      <c r="AC27" s="136"/>
      <c r="AD27" s="136"/>
      <c r="AE27" s="136"/>
      <c r="AF27" s="136"/>
      <c r="AG27" s="136"/>
      <c r="AH27" s="136"/>
      <c r="AI27" s="136"/>
      <c r="AJ27" s="136"/>
      <c r="AK27" s="136"/>
      <c r="AL27" s="136"/>
      <c r="AM27" s="136"/>
      <c r="AN27" s="136"/>
      <c r="AO27" s="136"/>
      <c r="AP27" s="136"/>
      <c r="AQ27" s="136"/>
      <c r="AR27" s="136"/>
      <c r="AS27" s="136"/>
      <c r="AT27" s="136"/>
      <c r="AU27" s="137"/>
      <c r="AV27" s="137"/>
      <c r="AW27" s="137"/>
      <c r="AX27" s="137"/>
      <c r="AY27" s="137"/>
      <c r="AZ27" s="137"/>
      <c r="BA27" s="137"/>
      <c r="BB27" s="137"/>
      <c r="BC27" s="138"/>
      <c r="BD27" s="139"/>
      <c r="BE27" s="140"/>
      <c r="BF27" s="140"/>
      <c r="BG27" s="141"/>
      <c r="BH27" s="141"/>
      <c r="BI27" s="136"/>
      <c r="BJ27" s="136"/>
      <c r="BK27" s="136"/>
      <c r="BL27" s="136"/>
      <c r="BM27" s="136"/>
      <c r="BN27" s="136"/>
      <c r="BO27" s="136"/>
      <c r="BP27" s="136"/>
      <c r="BQ27" s="136"/>
      <c r="BR27" s="136"/>
      <c r="BS27" s="136"/>
      <c r="BT27" s="136"/>
      <c r="BU27" s="136"/>
      <c r="BV27" s="136"/>
      <c r="BW27" s="136"/>
      <c r="BX27" s="136"/>
      <c r="BY27" s="142"/>
      <c r="BZ27" s="142"/>
      <c r="CA27" s="142"/>
      <c r="CB27" s="142"/>
      <c r="CC27" s="142"/>
      <c r="CD27" s="142"/>
      <c r="CE27" s="142"/>
      <c r="CF27" s="142"/>
    </row>
    <row r="28" spans="1:84">
      <c r="A28" s="95">
        <v>12510</v>
      </c>
      <c r="B28" s="96" t="s">
        <v>406</v>
      </c>
      <c r="C28" s="116">
        <v>711960958.10496521</v>
      </c>
      <c r="D28" s="117">
        <v>4.5504619575268031E-3</v>
      </c>
      <c r="E28" s="116"/>
      <c r="F28" s="136"/>
      <c r="G28" s="136"/>
      <c r="H28" s="136"/>
      <c r="I28" s="136"/>
      <c r="J28" s="136"/>
      <c r="K28" s="136"/>
      <c r="L28" s="136"/>
      <c r="M28" s="136"/>
      <c r="N28" s="136"/>
      <c r="O28" s="136"/>
      <c r="P28" s="136"/>
      <c r="Q28" s="136"/>
      <c r="R28" s="136"/>
      <c r="S28" s="136"/>
      <c r="T28" s="136"/>
      <c r="U28" s="136"/>
      <c r="V28" s="136"/>
      <c r="W28" s="136"/>
      <c r="X28" s="136"/>
      <c r="Y28" s="136"/>
      <c r="Z28" s="136"/>
      <c r="AA28" s="136"/>
      <c r="AB28" s="136"/>
      <c r="AC28" s="136"/>
      <c r="AD28" s="136"/>
      <c r="AE28" s="136"/>
      <c r="AF28" s="136"/>
      <c r="AG28" s="136"/>
      <c r="AH28" s="136"/>
      <c r="AI28" s="136"/>
      <c r="AJ28" s="136"/>
      <c r="AK28" s="136"/>
      <c r="AL28" s="136"/>
      <c r="AM28" s="136"/>
      <c r="AN28" s="136"/>
      <c r="AO28" s="136"/>
      <c r="AP28" s="136"/>
      <c r="AQ28" s="136"/>
      <c r="AR28" s="136"/>
      <c r="AS28" s="136"/>
      <c r="AT28" s="136"/>
      <c r="AU28" s="137"/>
      <c r="AV28" s="137"/>
      <c r="AW28" s="137"/>
      <c r="AX28" s="137"/>
      <c r="AY28" s="137"/>
      <c r="AZ28" s="137"/>
      <c r="BA28" s="137"/>
      <c r="BB28" s="137"/>
      <c r="BC28" s="138"/>
      <c r="BD28" s="139"/>
      <c r="BE28" s="140"/>
      <c r="BF28" s="140"/>
      <c r="BG28" s="141"/>
      <c r="BH28" s="141"/>
      <c r="BI28" s="136"/>
      <c r="BJ28" s="136"/>
      <c r="BK28" s="136"/>
      <c r="BL28" s="136"/>
      <c r="BM28" s="136"/>
      <c r="BN28" s="136"/>
      <c r="BO28" s="136"/>
      <c r="BP28" s="136"/>
      <c r="BQ28" s="136"/>
      <c r="BR28" s="136"/>
      <c r="BS28" s="136"/>
      <c r="BT28" s="136"/>
      <c r="BU28" s="136"/>
      <c r="BV28" s="136"/>
      <c r="BW28" s="136"/>
      <c r="BX28" s="136"/>
      <c r="BY28" s="142"/>
      <c r="BZ28" s="142"/>
      <c r="CA28" s="142"/>
      <c r="CB28" s="142"/>
      <c r="CC28" s="142"/>
      <c r="CD28" s="142"/>
      <c r="CE28" s="142"/>
      <c r="CF28" s="142"/>
    </row>
    <row r="29" spans="1:84">
      <c r="A29" s="95">
        <v>12600</v>
      </c>
      <c r="B29" s="96" t="s">
        <v>407</v>
      </c>
      <c r="C29" s="116">
        <v>195618821.8723667</v>
      </c>
      <c r="D29" s="117">
        <v>1.2502876695314241E-3</v>
      </c>
      <c r="E29" s="116"/>
      <c r="F29" s="136"/>
      <c r="G29" s="136"/>
      <c r="H29" s="136"/>
      <c r="I29" s="136"/>
      <c r="J29" s="136"/>
      <c r="K29" s="136"/>
      <c r="L29" s="136"/>
      <c r="M29" s="136"/>
      <c r="N29" s="136"/>
      <c r="O29" s="136"/>
      <c r="P29" s="136"/>
      <c r="Q29" s="136"/>
      <c r="R29" s="136"/>
      <c r="S29" s="136"/>
      <c r="T29" s="136"/>
      <c r="U29" s="136"/>
      <c r="V29" s="136"/>
      <c r="W29" s="136"/>
      <c r="X29" s="136"/>
      <c r="Y29" s="136"/>
      <c r="Z29" s="136"/>
      <c r="AA29" s="136"/>
      <c r="AB29" s="136"/>
      <c r="AC29" s="136"/>
      <c r="AD29" s="136"/>
      <c r="AE29" s="136"/>
      <c r="AF29" s="136"/>
      <c r="AG29" s="136"/>
      <c r="AH29" s="136"/>
      <c r="AI29" s="136"/>
      <c r="AJ29" s="136"/>
      <c r="AK29" s="136"/>
      <c r="AL29" s="136"/>
      <c r="AM29" s="136"/>
      <c r="AN29" s="136"/>
      <c r="AO29" s="136"/>
      <c r="AP29" s="136"/>
      <c r="AQ29" s="136"/>
      <c r="AR29" s="136"/>
      <c r="AS29" s="136"/>
      <c r="AT29" s="136"/>
      <c r="AU29" s="137"/>
      <c r="AV29" s="137"/>
      <c r="AW29" s="137"/>
      <c r="AX29" s="137"/>
      <c r="AY29" s="137"/>
      <c r="AZ29" s="137"/>
      <c r="BA29" s="137"/>
      <c r="BB29" s="137"/>
      <c r="BC29" s="138"/>
      <c r="BD29" s="139"/>
      <c r="BE29" s="140"/>
      <c r="BF29" s="140"/>
      <c r="BG29" s="141"/>
      <c r="BH29" s="141"/>
      <c r="BI29" s="136"/>
      <c r="BJ29" s="136"/>
      <c r="BK29" s="136"/>
      <c r="BL29" s="136"/>
      <c r="BM29" s="136"/>
      <c r="BN29" s="136"/>
      <c r="BO29" s="136"/>
      <c r="BP29" s="136"/>
      <c r="BQ29" s="136"/>
      <c r="BR29" s="136"/>
      <c r="BS29" s="136"/>
      <c r="BT29" s="136"/>
      <c r="BU29" s="136"/>
      <c r="BV29" s="136"/>
      <c r="BW29" s="136"/>
      <c r="BX29" s="136"/>
      <c r="BY29" s="142"/>
      <c r="BZ29" s="142"/>
      <c r="CA29" s="142"/>
      <c r="CB29" s="142"/>
      <c r="CC29" s="142"/>
      <c r="CD29" s="142"/>
      <c r="CE29" s="142"/>
      <c r="CF29" s="142"/>
    </row>
    <row r="30" spans="1:84">
      <c r="A30" s="95">
        <v>12700</v>
      </c>
      <c r="B30" s="96" t="s">
        <v>408</v>
      </c>
      <c r="C30" s="116">
        <v>149482887.22850388</v>
      </c>
      <c r="D30" s="117">
        <v>9.5541220890133568E-4</v>
      </c>
      <c r="E30" s="116"/>
      <c r="F30" s="136"/>
      <c r="G30" s="136"/>
      <c r="H30" s="136"/>
      <c r="I30" s="136"/>
      <c r="J30" s="136"/>
      <c r="K30" s="136"/>
      <c r="L30" s="136"/>
      <c r="M30" s="136"/>
      <c r="N30" s="136"/>
      <c r="O30" s="136"/>
      <c r="P30" s="136"/>
      <c r="Q30" s="136"/>
      <c r="R30" s="136"/>
      <c r="S30" s="136"/>
      <c r="T30" s="136"/>
      <c r="U30" s="136"/>
      <c r="V30" s="136"/>
      <c r="W30" s="136"/>
      <c r="X30" s="136"/>
      <c r="Y30" s="136"/>
      <c r="Z30" s="136"/>
      <c r="AA30" s="136"/>
      <c r="AB30" s="136"/>
      <c r="AC30" s="136"/>
      <c r="AD30" s="136"/>
      <c r="AE30" s="136"/>
      <c r="AF30" s="136"/>
      <c r="AG30" s="136"/>
      <c r="AH30" s="136"/>
      <c r="AI30" s="136"/>
      <c r="AJ30" s="136"/>
      <c r="AK30" s="136"/>
      <c r="AL30" s="136"/>
      <c r="AM30" s="136"/>
      <c r="AN30" s="136"/>
      <c r="AO30" s="136"/>
      <c r="AP30" s="136"/>
      <c r="AQ30" s="136"/>
      <c r="AR30" s="136"/>
      <c r="AS30" s="136"/>
      <c r="AT30" s="136"/>
      <c r="AU30" s="137"/>
      <c r="AV30" s="137"/>
      <c r="AW30" s="137"/>
      <c r="AX30" s="137"/>
      <c r="AY30" s="137"/>
      <c r="AZ30" s="137"/>
      <c r="BA30" s="137"/>
      <c r="BB30" s="137"/>
      <c r="BC30" s="138"/>
      <c r="BD30" s="139"/>
      <c r="BE30" s="140"/>
      <c r="BF30" s="140"/>
      <c r="BG30" s="141"/>
      <c r="BH30" s="141"/>
      <c r="BI30" s="136"/>
      <c r="BJ30" s="136"/>
      <c r="BK30" s="136"/>
      <c r="BL30" s="136"/>
      <c r="BM30" s="136"/>
      <c r="BN30" s="136"/>
      <c r="BO30" s="136"/>
      <c r="BP30" s="136"/>
      <c r="BQ30" s="136"/>
      <c r="BR30" s="136"/>
      <c r="BS30" s="136"/>
      <c r="BT30" s="136"/>
      <c r="BU30" s="136"/>
      <c r="BV30" s="136"/>
      <c r="BW30" s="136"/>
      <c r="BX30" s="136"/>
      <c r="BY30" s="142"/>
      <c r="BZ30" s="142"/>
      <c r="CA30" s="142"/>
      <c r="CB30" s="142"/>
      <c r="CC30" s="142"/>
      <c r="CD30" s="142"/>
      <c r="CE30" s="142"/>
      <c r="CF30" s="142"/>
    </row>
    <row r="31" spans="1:84">
      <c r="A31" s="95">
        <v>13500</v>
      </c>
      <c r="B31" s="96" t="s">
        <v>409</v>
      </c>
      <c r="C31" s="116">
        <v>611760613.93434072</v>
      </c>
      <c r="D31" s="117">
        <v>3.9100365955896154E-3</v>
      </c>
      <c r="E31" s="116"/>
      <c r="F31" s="136"/>
      <c r="G31" s="136"/>
      <c r="H31" s="136"/>
      <c r="I31" s="136"/>
      <c r="J31" s="136"/>
      <c r="K31" s="136"/>
      <c r="L31" s="136"/>
      <c r="M31" s="136"/>
      <c r="N31" s="136"/>
      <c r="O31" s="136"/>
      <c r="P31" s="136"/>
      <c r="Q31" s="136"/>
      <c r="R31" s="136"/>
      <c r="S31" s="136"/>
      <c r="T31" s="136"/>
      <c r="U31" s="136"/>
      <c r="V31" s="136"/>
      <c r="W31" s="136"/>
      <c r="X31" s="136"/>
      <c r="Y31" s="136"/>
      <c r="Z31" s="136"/>
      <c r="AA31" s="136"/>
      <c r="AB31" s="136"/>
      <c r="AC31" s="136"/>
      <c r="AD31" s="136"/>
      <c r="AE31" s="136"/>
      <c r="AF31" s="136"/>
      <c r="AG31" s="136"/>
      <c r="AH31" s="136"/>
      <c r="AI31" s="136"/>
      <c r="AJ31" s="136"/>
      <c r="AK31" s="136"/>
      <c r="AL31" s="136"/>
      <c r="AM31" s="136"/>
      <c r="AN31" s="136"/>
      <c r="AO31" s="136"/>
      <c r="AP31" s="136"/>
      <c r="AQ31" s="136"/>
      <c r="AR31" s="136"/>
      <c r="AS31" s="136"/>
      <c r="AT31" s="136"/>
      <c r="AU31" s="137"/>
      <c r="AV31" s="137"/>
      <c r="AW31" s="137"/>
      <c r="AX31" s="137"/>
      <c r="AY31" s="137"/>
      <c r="AZ31" s="137"/>
      <c r="BA31" s="137"/>
      <c r="BB31" s="137"/>
      <c r="BC31" s="138"/>
      <c r="BD31" s="139"/>
      <c r="BE31" s="140"/>
      <c r="BF31" s="140"/>
      <c r="BG31" s="141"/>
      <c r="BH31" s="141"/>
      <c r="BI31" s="136"/>
      <c r="BJ31" s="136"/>
      <c r="BK31" s="136"/>
      <c r="BL31" s="136"/>
      <c r="BM31" s="136"/>
      <c r="BN31" s="136"/>
      <c r="BO31" s="136"/>
      <c r="BP31" s="136"/>
      <c r="BQ31" s="136"/>
      <c r="BR31" s="136"/>
      <c r="BS31" s="136"/>
      <c r="BT31" s="136"/>
      <c r="BU31" s="136"/>
      <c r="BV31" s="136"/>
      <c r="BW31" s="136"/>
      <c r="BX31" s="136"/>
      <c r="BY31" s="142"/>
      <c r="BZ31" s="142"/>
      <c r="CA31" s="142"/>
      <c r="CB31" s="142"/>
      <c r="CC31" s="142"/>
      <c r="CD31" s="142"/>
      <c r="CE31" s="142"/>
      <c r="CF31" s="142"/>
    </row>
    <row r="32" spans="1:84">
      <c r="A32" s="95">
        <v>13700</v>
      </c>
      <c r="B32" s="96" t="s">
        <v>410</v>
      </c>
      <c r="C32" s="116">
        <v>64846347.784430966</v>
      </c>
      <c r="D32" s="117">
        <v>4.1446210683100616E-4</v>
      </c>
      <c r="E32" s="116"/>
      <c r="F32" s="136"/>
      <c r="G32" s="136"/>
      <c r="H32" s="136"/>
      <c r="I32" s="136"/>
      <c r="J32" s="136"/>
      <c r="K32" s="136"/>
      <c r="L32" s="136"/>
      <c r="M32" s="136"/>
      <c r="N32" s="136"/>
      <c r="O32" s="136"/>
      <c r="P32" s="136"/>
      <c r="Q32" s="136"/>
      <c r="R32" s="136"/>
      <c r="S32" s="136"/>
      <c r="T32" s="136"/>
      <c r="U32" s="136"/>
      <c r="V32" s="136"/>
      <c r="W32" s="136"/>
      <c r="X32" s="136"/>
      <c r="Y32" s="136"/>
      <c r="Z32" s="136"/>
      <c r="AA32" s="136"/>
      <c r="AB32" s="136"/>
      <c r="AC32" s="136"/>
      <c r="AD32" s="136"/>
      <c r="AE32" s="136"/>
      <c r="AF32" s="136"/>
      <c r="AG32" s="136"/>
      <c r="AH32" s="136"/>
      <c r="AI32" s="136"/>
      <c r="AJ32" s="136"/>
      <c r="AK32" s="136"/>
      <c r="AL32" s="136"/>
      <c r="AM32" s="136"/>
      <c r="AN32" s="136"/>
      <c r="AO32" s="136"/>
      <c r="AP32" s="136"/>
      <c r="AQ32" s="136"/>
      <c r="AR32" s="136"/>
      <c r="AS32" s="136"/>
      <c r="AT32" s="136"/>
      <c r="AU32" s="137"/>
      <c r="AV32" s="137"/>
      <c r="AW32" s="137"/>
      <c r="AX32" s="137"/>
      <c r="AY32" s="137"/>
      <c r="AZ32" s="137"/>
      <c r="BA32" s="137"/>
      <c r="BB32" s="137"/>
      <c r="BC32" s="138"/>
      <c r="BD32" s="139"/>
      <c r="BE32" s="140"/>
      <c r="BF32" s="140"/>
      <c r="BG32" s="141"/>
      <c r="BH32" s="141"/>
      <c r="BI32" s="136"/>
      <c r="BJ32" s="136"/>
      <c r="BK32" s="136"/>
      <c r="BL32" s="136"/>
      <c r="BM32" s="136"/>
      <c r="BN32" s="136"/>
      <c r="BO32" s="136"/>
      <c r="BP32" s="136"/>
      <c r="BQ32" s="136"/>
      <c r="BR32" s="136"/>
      <c r="BS32" s="136"/>
      <c r="BT32" s="136"/>
      <c r="BU32" s="136"/>
      <c r="BV32" s="136"/>
      <c r="BW32" s="136"/>
      <c r="BX32" s="136"/>
      <c r="BY32" s="142"/>
      <c r="BZ32" s="142"/>
      <c r="CA32" s="142"/>
      <c r="CB32" s="142"/>
      <c r="CC32" s="142"/>
      <c r="CD32" s="142"/>
      <c r="CE32" s="142"/>
      <c r="CF32" s="142"/>
    </row>
    <row r="33" spans="1:84">
      <c r="A33" s="95">
        <v>14300</v>
      </c>
      <c r="B33" s="96" t="s">
        <v>411</v>
      </c>
      <c r="C33" s="116">
        <v>224564201.97455668</v>
      </c>
      <c r="D33" s="117">
        <v>1.4352905822638241E-3</v>
      </c>
      <c r="E33" s="116"/>
      <c r="F33" s="136"/>
      <c r="G33" s="136"/>
      <c r="H33" s="136"/>
      <c r="I33" s="136"/>
      <c r="J33" s="136"/>
      <c r="K33" s="136"/>
      <c r="L33" s="136"/>
      <c r="M33" s="136"/>
      <c r="N33" s="136"/>
      <c r="O33" s="136"/>
      <c r="P33" s="136"/>
      <c r="Q33" s="136"/>
      <c r="R33" s="136"/>
      <c r="S33" s="136"/>
      <c r="T33" s="136"/>
      <c r="U33" s="136"/>
      <c r="V33" s="136"/>
      <c r="W33" s="136"/>
      <c r="X33" s="136"/>
      <c r="Y33" s="136"/>
      <c r="Z33" s="136"/>
      <c r="AA33" s="136"/>
      <c r="AB33" s="136"/>
      <c r="AC33" s="136"/>
      <c r="AD33" s="136"/>
      <c r="AE33" s="136"/>
      <c r="AF33" s="136"/>
      <c r="AG33" s="136"/>
      <c r="AH33" s="136"/>
      <c r="AI33" s="136"/>
      <c r="AJ33" s="136"/>
      <c r="AK33" s="136"/>
      <c r="AL33" s="136"/>
      <c r="AM33" s="136"/>
      <c r="AN33" s="136"/>
      <c r="AO33" s="136"/>
      <c r="AP33" s="136"/>
      <c r="AQ33" s="136"/>
      <c r="AR33" s="136"/>
      <c r="AS33" s="136"/>
      <c r="AT33" s="136"/>
      <c r="AU33" s="137"/>
      <c r="AV33" s="137"/>
      <c r="AW33" s="137"/>
      <c r="AX33" s="137"/>
      <c r="AY33" s="137"/>
      <c r="AZ33" s="137"/>
      <c r="BA33" s="137"/>
      <c r="BB33" s="137"/>
      <c r="BC33" s="138"/>
      <c r="BD33" s="139"/>
      <c r="BE33" s="140"/>
      <c r="BF33" s="140"/>
      <c r="BG33" s="141"/>
      <c r="BH33" s="141"/>
      <c r="BI33" s="136"/>
      <c r="BJ33" s="136"/>
      <c r="BK33" s="136"/>
      <c r="BL33" s="136"/>
      <c r="BM33" s="136"/>
      <c r="BN33" s="136"/>
      <c r="BO33" s="136"/>
      <c r="BP33" s="136"/>
      <c r="BQ33" s="136"/>
      <c r="BR33" s="136"/>
      <c r="BS33" s="136"/>
      <c r="BT33" s="136"/>
      <c r="BU33" s="136"/>
      <c r="BV33" s="136"/>
      <c r="BW33" s="136"/>
      <c r="BX33" s="136"/>
      <c r="BY33" s="142"/>
      <c r="BZ33" s="142"/>
      <c r="CA33" s="142"/>
      <c r="CB33" s="142"/>
      <c r="CC33" s="142"/>
      <c r="CD33" s="142"/>
      <c r="CE33" s="142"/>
      <c r="CF33" s="142"/>
    </row>
    <row r="34" spans="1:84">
      <c r="A34" s="95">
        <v>14300.1</v>
      </c>
      <c r="B34" s="96" t="s">
        <v>412</v>
      </c>
      <c r="C34" s="116">
        <v>26444047.544841971</v>
      </c>
      <c r="D34" s="117">
        <v>1.6901577394935283E-4</v>
      </c>
      <c r="E34" s="116"/>
      <c r="F34" s="136"/>
      <c r="G34" s="136"/>
      <c r="H34" s="136"/>
      <c r="I34" s="136"/>
      <c r="J34" s="136"/>
      <c r="K34" s="136"/>
      <c r="L34" s="136"/>
      <c r="M34" s="136"/>
      <c r="N34" s="136"/>
      <c r="O34" s="136"/>
      <c r="P34" s="136"/>
      <c r="Q34" s="136"/>
      <c r="R34" s="136"/>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7"/>
      <c r="AV34" s="137"/>
      <c r="AW34" s="137"/>
      <c r="AX34" s="137"/>
      <c r="AY34" s="137"/>
      <c r="AZ34" s="137"/>
      <c r="BA34" s="137"/>
      <c r="BB34" s="137"/>
      <c r="BC34" s="138"/>
      <c r="BD34" s="139"/>
      <c r="BE34" s="140"/>
      <c r="BF34" s="140"/>
      <c r="BG34" s="141"/>
      <c r="BH34" s="141"/>
      <c r="BI34" s="136"/>
      <c r="BJ34" s="136"/>
      <c r="BK34" s="136"/>
      <c r="BL34" s="136"/>
      <c r="BM34" s="136"/>
      <c r="BN34" s="136"/>
      <c r="BO34" s="136"/>
      <c r="BP34" s="136"/>
      <c r="BQ34" s="136"/>
      <c r="BR34" s="136"/>
      <c r="BS34" s="136"/>
      <c r="BT34" s="136"/>
      <c r="BU34" s="136"/>
      <c r="BV34" s="136"/>
      <c r="BW34" s="136"/>
      <c r="BX34" s="136"/>
      <c r="BY34" s="142"/>
      <c r="BZ34" s="142"/>
      <c r="CA34" s="142"/>
      <c r="CB34" s="142"/>
      <c r="CC34" s="142"/>
      <c r="CD34" s="142"/>
      <c r="CE34" s="142"/>
      <c r="CF34" s="142"/>
    </row>
    <row r="35" spans="1:84">
      <c r="A35" s="95">
        <v>18400</v>
      </c>
      <c r="B35" s="96" t="s">
        <v>413</v>
      </c>
      <c r="C35" s="116">
        <v>762848436.49386168</v>
      </c>
      <c r="D35" s="117">
        <v>4.8757066663651797E-3</v>
      </c>
      <c r="E35" s="116"/>
      <c r="F35" s="136"/>
      <c r="G35" s="136"/>
      <c r="H35" s="136"/>
      <c r="I35" s="136"/>
      <c r="J35" s="136"/>
      <c r="K35" s="136"/>
      <c r="L35" s="136"/>
      <c r="M35" s="136"/>
      <c r="N35" s="136"/>
      <c r="O35" s="136"/>
      <c r="P35" s="136"/>
      <c r="Q35" s="136"/>
      <c r="R35" s="136"/>
      <c r="S35" s="136"/>
      <c r="T35" s="136"/>
      <c r="U35" s="136"/>
      <c r="V35" s="136"/>
      <c r="W35" s="136"/>
      <c r="X35" s="136"/>
      <c r="Y35" s="136"/>
      <c r="Z35" s="136"/>
      <c r="AA35" s="136"/>
      <c r="AB35" s="136"/>
      <c r="AC35" s="136"/>
      <c r="AD35" s="136"/>
      <c r="AE35" s="136"/>
      <c r="AF35" s="136"/>
      <c r="AG35" s="136"/>
      <c r="AH35" s="136"/>
      <c r="AI35" s="136"/>
      <c r="AJ35" s="136"/>
      <c r="AK35" s="136"/>
      <c r="AL35" s="136"/>
      <c r="AM35" s="136"/>
      <c r="AN35" s="136"/>
      <c r="AO35" s="136"/>
      <c r="AP35" s="136"/>
      <c r="AQ35" s="136"/>
      <c r="AR35" s="136"/>
      <c r="AS35" s="136"/>
      <c r="AT35" s="136"/>
      <c r="AU35" s="137"/>
      <c r="AV35" s="137"/>
      <c r="AW35" s="137"/>
      <c r="AX35" s="137"/>
      <c r="AY35" s="137"/>
      <c r="AZ35" s="137"/>
      <c r="BA35" s="137"/>
      <c r="BB35" s="137"/>
      <c r="BC35" s="138"/>
      <c r="BD35" s="139"/>
      <c r="BE35" s="140"/>
      <c r="BF35" s="140"/>
      <c r="BG35" s="141"/>
      <c r="BH35" s="141"/>
      <c r="BI35" s="136"/>
      <c r="BJ35" s="136"/>
      <c r="BK35" s="136"/>
      <c r="BL35" s="136"/>
      <c r="BM35" s="136"/>
      <c r="BN35" s="136"/>
      <c r="BO35" s="136"/>
      <c r="BP35" s="136"/>
      <c r="BQ35" s="136"/>
      <c r="BR35" s="136"/>
      <c r="BS35" s="136"/>
      <c r="BT35" s="136"/>
      <c r="BU35" s="136"/>
      <c r="BV35" s="136"/>
      <c r="BW35" s="136"/>
      <c r="BX35" s="136"/>
      <c r="BY35" s="142"/>
      <c r="BZ35" s="142"/>
      <c r="CA35" s="142"/>
      <c r="CB35" s="142"/>
      <c r="CC35" s="142"/>
      <c r="CD35" s="142"/>
      <c r="CE35" s="142"/>
      <c r="CF35" s="142"/>
    </row>
    <row r="36" spans="1:84">
      <c r="A36" s="95">
        <v>18600</v>
      </c>
      <c r="B36" s="96" t="s">
        <v>414</v>
      </c>
      <c r="C36" s="116">
        <v>2285168.7105169981</v>
      </c>
      <c r="D36" s="117">
        <v>1.4605538639950403E-5</v>
      </c>
      <c r="E36" s="11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6"/>
      <c r="AM36" s="136"/>
      <c r="AN36" s="136"/>
      <c r="AO36" s="136"/>
      <c r="AP36" s="136"/>
      <c r="AQ36" s="136"/>
      <c r="AR36" s="136"/>
      <c r="AS36" s="136"/>
      <c r="AT36" s="136"/>
      <c r="AU36" s="137"/>
      <c r="AV36" s="137"/>
      <c r="AW36" s="137"/>
      <c r="AX36" s="137"/>
      <c r="AY36" s="137"/>
      <c r="AZ36" s="137"/>
      <c r="BA36" s="137"/>
      <c r="BB36" s="137"/>
      <c r="BC36" s="138"/>
      <c r="BD36" s="139"/>
      <c r="BE36" s="140"/>
      <c r="BF36" s="140"/>
      <c r="BG36" s="141"/>
      <c r="BH36" s="141"/>
      <c r="BI36" s="136"/>
      <c r="BJ36" s="136"/>
      <c r="BK36" s="136"/>
      <c r="BL36" s="136"/>
      <c r="BM36" s="136"/>
      <c r="BN36" s="136"/>
      <c r="BO36" s="136"/>
      <c r="BP36" s="136"/>
      <c r="BQ36" s="136"/>
      <c r="BR36" s="136"/>
      <c r="BS36" s="136"/>
      <c r="BT36" s="136"/>
      <c r="BU36" s="136"/>
      <c r="BV36" s="136"/>
      <c r="BW36" s="136"/>
      <c r="BX36" s="136"/>
      <c r="BY36" s="142"/>
      <c r="BZ36" s="142"/>
      <c r="CA36" s="142"/>
      <c r="CB36" s="142"/>
      <c r="CC36" s="142"/>
      <c r="CD36" s="142"/>
      <c r="CE36" s="142"/>
      <c r="CF36" s="142"/>
    </row>
    <row r="37" spans="1:84">
      <c r="A37" s="95">
        <v>18690</v>
      </c>
      <c r="B37" s="96" t="s">
        <v>415</v>
      </c>
      <c r="C37" s="116">
        <v>0</v>
      </c>
      <c r="D37" s="117">
        <v>0</v>
      </c>
      <c r="E37" s="116"/>
      <c r="F37" s="136"/>
      <c r="G37" s="136"/>
      <c r="H37" s="136"/>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6"/>
      <c r="AG37" s="136"/>
      <c r="AH37" s="136"/>
      <c r="AI37" s="136"/>
      <c r="AJ37" s="136"/>
      <c r="AK37" s="136"/>
      <c r="AL37" s="136"/>
      <c r="AM37" s="136"/>
      <c r="AN37" s="136"/>
      <c r="AO37" s="136"/>
      <c r="AP37" s="136"/>
      <c r="AQ37" s="136"/>
      <c r="AR37" s="136"/>
      <c r="AS37" s="136"/>
      <c r="AT37" s="136"/>
      <c r="AU37" s="137"/>
      <c r="AV37" s="137"/>
      <c r="AW37" s="137"/>
      <c r="AX37" s="137"/>
      <c r="AY37" s="137"/>
      <c r="AZ37" s="137"/>
      <c r="BA37" s="137"/>
      <c r="BB37" s="137"/>
      <c r="BC37" s="138"/>
      <c r="BD37" s="139"/>
      <c r="BE37" s="140"/>
      <c r="BF37" s="140"/>
      <c r="BG37" s="141"/>
      <c r="BH37" s="141"/>
      <c r="BI37" s="136"/>
      <c r="BJ37" s="136"/>
      <c r="BK37" s="136"/>
      <c r="BL37" s="136"/>
      <c r="BM37" s="136"/>
      <c r="BN37" s="136"/>
      <c r="BO37" s="136"/>
      <c r="BP37" s="136"/>
      <c r="BQ37" s="136"/>
      <c r="BR37" s="136"/>
      <c r="BS37" s="136"/>
      <c r="BT37" s="136"/>
      <c r="BU37" s="136"/>
      <c r="BV37" s="136"/>
      <c r="BW37" s="136"/>
      <c r="BX37" s="136"/>
      <c r="BY37" s="142"/>
      <c r="BZ37" s="142"/>
      <c r="CA37" s="142"/>
      <c r="CB37" s="142"/>
      <c r="CC37" s="142"/>
      <c r="CD37" s="142"/>
      <c r="CE37" s="142"/>
      <c r="CF37" s="142"/>
    </row>
    <row r="38" spans="1:84">
      <c r="A38" s="95">
        <v>18740</v>
      </c>
      <c r="B38" s="96" t="s">
        <v>416</v>
      </c>
      <c r="C38" s="116">
        <v>1057611.949054999</v>
      </c>
      <c r="D38" s="117">
        <v>6.759672542733752E-6</v>
      </c>
      <c r="E38" s="116"/>
      <c r="F38" s="136"/>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6"/>
      <c r="AH38" s="136"/>
      <c r="AI38" s="136"/>
      <c r="AJ38" s="136"/>
      <c r="AK38" s="136"/>
      <c r="AL38" s="136"/>
      <c r="AM38" s="136"/>
      <c r="AN38" s="136"/>
      <c r="AO38" s="136"/>
      <c r="AP38" s="136"/>
      <c r="AQ38" s="136"/>
      <c r="AR38" s="136"/>
      <c r="AS38" s="136"/>
      <c r="AT38" s="136"/>
      <c r="AU38" s="137"/>
      <c r="AV38" s="137"/>
      <c r="AW38" s="137"/>
      <c r="AX38" s="137"/>
      <c r="AY38" s="137"/>
      <c r="AZ38" s="137"/>
      <c r="BA38" s="137"/>
      <c r="BB38" s="137"/>
      <c r="BC38" s="138"/>
      <c r="BD38" s="139"/>
      <c r="BE38" s="140"/>
      <c r="BF38" s="140"/>
      <c r="BG38" s="141"/>
      <c r="BH38" s="141"/>
      <c r="BI38" s="136"/>
      <c r="BJ38" s="136"/>
      <c r="BK38" s="136"/>
      <c r="BL38" s="136"/>
      <c r="BM38" s="136"/>
      <c r="BN38" s="136"/>
      <c r="BO38" s="136"/>
      <c r="BP38" s="136"/>
      <c r="BQ38" s="136"/>
      <c r="BR38" s="136"/>
      <c r="BS38" s="136"/>
      <c r="BT38" s="136"/>
      <c r="BU38" s="136"/>
      <c r="BV38" s="136"/>
      <c r="BW38" s="136"/>
      <c r="BX38" s="136"/>
      <c r="BY38" s="142"/>
      <c r="BZ38" s="142"/>
      <c r="CA38" s="142"/>
      <c r="CB38" s="142"/>
      <c r="CC38" s="142"/>
      <c r="CD38" s="142"/>
      <c r="CE38" s="142"/>
      <c r="CF38" s="142"/>
    </row>
    <row r="39" spans="1:84">
      <c r="A39" s="95">
        <v>18780</v>
      </c>
      <c r="B39" s="96" t="s">
        <v>417</v>
      </c>
      <c r="C39" s="116">
        <v>1857368.1779549979</v>
      </c>
      <c r="D39" s="117">
        <v>1.1871273471794813E-5</v>
      </c>
      <c r="E39" s="116"/>
      <c r="F39" s="136"/>
      <c r="G39" s="136"/>
      <c r="H39" s="136"/>
      <c r="I39" s="136"/>
      <c r="J39" s="136"/>
      <c r="K39" s="136"/>
      <c r="L39" s="136"/>
      <c r="M39" s="136"/>
      <c r="N39" s="136"/>
      <c r="O39" s="136"/>
      <c r="P39" s="136"/>
      <c r="Q39" s="136"/>
      <c r="R39" s="136"/>
      <c r="S39" s="136"/>
      <c r="T39" s="136"/>
      <c r="U39" s="136"/>
      <c r="V39" s="136"/>
      <c r="W39" s="136"/>
      <c r="X39" s="136"/>
      <c r="Y39" s="136"/>
      <c r="Z39" s="136"/>
      <c r="AA39" s="136"/>
      <c r="AB39" s="136"/>
      <c r="AC39" s="136"/>
      <c r="AD39" s="136"/>
      <c r="AE39" s="136"/>
      <c r="AF39" s="136"/>
      <c r="AG39" s="136"/>
      <c r="AH39" s="136"/>
      <c r="AI39" s="136"/>
      <c r="AJ39" s="136"/>
      <c r="AK39" s="136"/>
      <c r="AL39" s="136"/>
      <c r="AM39" s="136"/>
      <c r="AN39" s="136"/>
      <c r="AO39" s="136"/>
      <c r="AP39" s="136"/>
      <c r="AQ39" s="136"/>
      <c r="AR39" s="136"/>
      <c r="AS39" s="136"/>
      <c r="AT39" s="136"/>
      <c r="AU39" s="137"/>
      <c r="AV39" s="137"/>
      <c r="AW39" s="137"/>
      <c r="AX39" s="137"/>
      <c r="AY39" s="137"/>
      <c r="AZ39" s="137"/>
      <c r="BA39" s="137"/>
      <c r="BB39" s="137"/>
      <c r="BC39" s="138"/>
      <c r="BD39" s="139"/>
      <c r="BE39" s="140"/>
      <c r="BF39" s="140"/>
      <c r="BG39" s="141"/>
      <c r="BH39" s="141"/>
      <c r="BI39" s="136"/>
      <c r="BJ39" s="136"/>
      <c r="BK39" s="136"/>
      <c r="BL39" s="136"/>
      <c r="BM39" s="136"/>
      <c r="BN39" s="136"/>
      <c r="BO39" s="136"/>
      <c r="BP39" s="136"/>
      <c r="BQ39" s="136"/>
      <c r="BR39" s="136"/>
      <c r="BS39" s="136"/>
      <c r="BT39" s="136"/>
      <c r="BU39" s="136"/>
      <c r="BV39" s="136"/>
      <c r="BW39" s="136"/>
      <c r="BX39" s="136"/>
      <c r="BY39" s="142"/>
      <c r="BZ39" s="142"/>
      <c r="CA39" s="142"/>
      <c r="CB39" s="142"/>
      <c r="CC39" s="142"/>
      <c r="CD39" s="142"/>
      <c r="CE39" s="142"/>
      <c r="CF39" s="142"/>
    </row>
    <row r="40" spans="1:84">
      <c r="A40" s="95">
        <v>19005</v>
      </c>
      <c r="B40" s="96" t="s">
        <v>418</v>
      </c>
      <c r="C40" s="116">
        <v>104259327.7018559</v>
      </c>
      <c r="D40" s="117">
        <v>6.6636814705037543E-4</v>
      </c>
      <c r="E40" s="11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6"/>
      <c r="AJ40" s="136"/>
      <c r="AK40" s="136"/>
      <c r="AL40" s="136"/>
      <c r="AM40" s="136"/>
      <c r="AN40" s="136"/>
      <c r="AO40" s="136"/>
      <c r="AP40" s="136"/>
      <c r="AQ40" s="136"/>
      <c r="AR40" s="136"/>
      <c r="AS40" s="136"/>
      <c r="AT40" s="136"/>
      <c r="AU40" s="137"/>
      <c r="AV40" s="137"/>
      <c r="AW40" s="137"/>
      <c r="AX40" s="137"/>
      <c r="AY40" s="137"/>
      <c r="AZ40" s="137"/>
      <c r="BA40" s="137"/>
      <c r="BB40" s="137"/>
      <c r="BC40" s="138"/>
      <c r="BD40" s="139"/>
      <c r="BE40" s="140"/>
      <c r="BF40" s="140"/>
      <c r="BG40" s="141"/>
      <c r="BH40" s="141"/>
      <c r="BI40" s="136"/>
      <c r="BJ40" s="136"/>
      <c r="BK40" s="136"/>
      <c r="BL40" s="136"/>
      <c r="BM40" s="136"/>
      <c r="BN40" s="136"/>
      <c r="BO40" s="136"/>
      <c r="BP40" s="136"/>
      <c r="BQ40" s="136"/>
      <c r="BR40" s="136"/>
      <c r="BS40" s="136"/>
      <c r="BT40" s="136"/>
      <c r="BU40" s="136"/>
      <c r="BV40" s="136"/>
      <c r="BW40" s="136"/>
      <c r="BX40" s="136"/>
      <c r="BY40" s="142"/>
      <c r="BZ40" s="142"/>
      <c r="CA40" s="142"/>
      <c r="CB40" s="142"/>
      <c r="CC40" s="142"/>
      <c r="CD40" s="142"/>
      <c r="CE40" s="142"/>
      <c r="CF40" s="142"/>
    </row>
    <row r="41" spans="1:84">
      <c r="A41" s="95">
        <v>19100</v>
      </c>
      <c r="B41" s="96" t="s">
        <v>419</v>
      </c>
      <c r="C41" s="116">
        <v>9531318506.4417439</v>
      </c>
      <c r="D41" s="117">
        <v>6.0918933510171462E-2</v>
      </c>
      <c r="E41" s="116"/>
      <c r="F41" s="136"/>
      <c r="G41" s="136"/>
      <c r="H41" s="136"/>
      <c r="I41" s="136"/>
      <c r="J41" s="136"/>
      <c r="K41" s="136"/>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6"/>
      <c r="AI41" s="136"/>
      <c r="AJ41" s="136"/>
      <c r="AK41" s="136"/>
      <c r="AL41" s="136"/>
      <c r="AM41" s="136"/>
      <c r="AN41" s="136"/>
      <c r="AO41" s="136"/>
      <c r="AP41" s="136"/>
      <c r="AQ41" s="136"/>
      <c r="AR41" s="136"/>
      <c r="AS41" s="136"/>
      <c r="AT41" s="136"/>
      <c r="AU41" s="137"/>
      <c r="AV41" s="137"/>
      <c r="AW41" s="137"/>
      <c r="AX41" s="137"/>
      <c r="AY41" s="137"/>
      <c r="AZ41" s="137"/>
      <c r="BA41" s="137"/>
      <c r="BB41" s="137"/>
      <c r="BC41" s="138"/>
      <c r="BD41" s="139"/>
      <c r="BE41" s="140"/>
      <c r="BF41" s="140"/>
      <c r="BG41" s="141"/>
      <c r="BH41" s="141"/>
      <c r="BI41" s="136"/>
      <c r="BJ41" s="136"/>
      <c r="BK41" s="136"/>
      <c r="BL41" s="136"/>
      <c r="BM41" s="136"/>
      <c r="BN41" s="136"/>
      <c r="BO41" s="136"/>
      <c r="BP41" s="136"/>
      <c r="BQ41" s="136"/>
      <c r="BR41" s="136"/>
      <c r="BS41" s="136"/>
      <c r="BT41" s="136"/>
      <c r="BU41" s="136"/>
      <c r="BV41" s="136"/>
      <c r="BW41" s="136"/>
      <c r="BX41" s="136"/>
      <c r="BY41" s="142"/>
      <c r="BZ41" s="142"/>
      <c r="CA41" s="142"/>
      <c r="CB41" s="142"/>
      <c r="CC41" s="142"/>
      <c r="CD41" s="142"/>
      <c r="CE41" s="142"/>
      <c r="CF41" s="142"/>
    </row>
    <row r="42" spans="1:84">
      <c r="A42" s="95">
        <v>20100</v>
      </c>
      <c r="B42" s="96" t="s">
        <v>420</v>
      </c>
      <c r="C42" s="116">
        <v>1511114283.480468</v>
      </c>
      <c r="D42" s="117">
        <v>9.6582094596252676E-3</v>
      </c>
      <c r="E42" s="116"/>
      <c r="F42" s="136"/>
      <c r="G42" s="136"/>
      <c r="H42" s="136"/>
      <c r="I42" s="136"/>
      <c r="J42" s="136"/>
      <c r="K42" s="136"/>
      <c r="L42" s="136"/>
      <c r="M42" s="136"/>
      <c r="N42" s="136"/>
      <c r="O42" s="136"/>
      <c r="P42" s="136"/>
      <c r="Q42" s="136"/>
      <c r="R42" s="136"/>
      <c r="S42" s="136"/>
      <c r="T42" s="136"/>
      <c r="U42" s="136"/>
      <c r="V42" s="136"/>
      <c r="W42" s="136"/>
      <c r="X42" s="136"/>
      <c r="Y42" s="136"/>
      <c r="Z42" s="136"/>
      <c r="AA42" s="136"/>
      <c r="AB42" s="136"/>
      <c r="AC42" s="136"/>
      <c r="AD42" s="136"/>
      <c r="AE42" s="136"/>
      <c r="AF42" s="136"/>
      <c r="AG42" s="136"/>
      <c r="AH42" s="136"/>
      <c r="AI42" s="136"/>
      <c r="AJ42" s="136"/>
      <c r="AK42" s="136"/>
      <c r="AL42" s="136"/>
      <c r="AM42" s="136"/>
      <c r="AN42" s="136"/>
      <c r="AO42" s="136"/>
      <c r="AP42" s="136"/>
      <c r="AQ42" s="136"/>
      <c r="AR42" s="136"/>
      <c r="AS42" s="136"/>
      <c r="AT42" s="136"/>
      <c r="AU42" s="137"/>
      <c r="AV42" s="137"/>
      <c r="AW42" s="137"/>
      <c r="AX42" s="137"/>
      <c r="AY42" s="137"/>
      <c r="AZ42" s="137"/>
      <c r="BA42" s="137"/>
      <c r="BB42" s="137"/>
      <c r="BC42" s="138"/>
      <c r="BD42" s="139"/>
      <c r="BE42" s="140"/>
      <c r="BF42" s="140"/>
      <c r="BG42" s="141"/>
      <c r="BH42" s="141"/>
      <c r="BI42" s="136"/>
      <c r="BJ42" s="136"/>
      <c r="BK42" s="136"/>
      <c r="BL42" s="136"/>
      <c r="BM42" s="136"/>
      <c r="BN42" s="136"/>
      <c r="BO42" s="136"/>
      <c r="BP42" s="136"/>
      <c r="BQ42" s="136"/>
      <c r="BR42" s="136"/>
      <c r="BS42" s="136"/>
      <c r="BT42" s="136"/>
      <c r="BU42" s="136"/>
      <c r="BV42" s="136"/>
      <c r="BW42" s="136"/>
      <c r="BX42" s="136"/>
      <c r="BY42" s="142"/>
      <c r="BZ42" s="142"/>
      <c r="CA42" s="142"/>
      <c r="CB42" s="142"/>
      <c r="CC42" s="142"/>
      <c r="CD42" s="142"/>
      <c r="CE42" s="142"/>
      <c r="CF42" s="142"/>
    </row>
    <row r="43" spans="1:84">
      <c r="A43" s="95">
        <v>20200</v>
      </c>
      <c r="B43" s="96" t="s">
        <v>421</v>
      </c>
      <c r="C43" s="116">
        <v>212535881.89687678</v>
      </c>
      <c r="D43" s="117">
        <v>1.3584121912462528E-3</v>
      </c>
      <c r="E43" s="116"/>
      <c r="F43" s="136"/>
      <c r="G43" s="136"/>
      <c r="H43" s="136"/>
      <c r="I43" s="136"/>
      <c r="J43" s="136"/>
      <c r="K43" s="136"/>
      <c r="L43" s="136"/>
      <c r="M43" s="136"/>
      <c r="N43" s="136"/>
      <c r="O43" s="136"/>
      <c r="P43" s="136"/>
      <c r="Q43" s="136"/>
      <c r="R43" s="136"/>
      <c r="S43" s="136"/>
      <c r="T43" s="136"/>
      <c r="U43" s="136"/>
      <c r="V43" s="136"/>
      <c r="W43" s="136"/>
      <c r="X43" s="136"/>
      <c r="Y43" s="136"/>
      <c r="Z43" s="136"/>
      <c r="AA43" s="136"/>
      <c r="AB43" s="136"/>
      <c r="AC43" s="136"/>
      <c r="AD43" s="136"/>
      <c r="AE43" s="136"/>
      <c r="AF43" s="136"/>
      <c r="AG43" s="136"/>
      <c r="AH43" s="136"/>
      <c r="AI43" s="136"/>
      <c r="AJ43" s="136"/>
      <c r="AK43" s="136"/>
      <c r="AL43" s="136"/>
      <c r="AM43" s="136"/>
      <c r="AN43" s="136"/>
      <c r="AO43" s="136"/>
      <c r="AP43" s="136"/>
      <c r="AQ43" s="136"/>
      <c r="AR43" s="136"/>
      <c r="AS43" s="136"/>
      <c r="AT43" s="136"/>
      <c r="AU43" s="137"/>
      <c r="AV43" s="137"/>
      <c r="AW43" s="137"/>
      <c r="AX43" s="137"/>
      <c r="AY43" s="137"/>
      <c r="AZ43" s="137"/>
      <c r="BA43" s="137"/>
      <c r="BB43" s="137"/>
      <c r="BC43" s="138"/>
      <c r="BD43" s="139"/>
      <c r="BE43" s="140"/>
      <c r="BF43" s="140"/>
      <c r="BG43" s="141"/>
      <c r="BH43" s="141"/>
      <c r="BI43" s="136"/>
      <c r="BJ43" s="136"/>
      <c r="BK43" s="136"/>
      <c r="BL43" s="136"/>
      <c r="BM43" s="136"/>
      <c r="BN43" s="136"/>
      <c r="BO43" s="136"/>
      <c r="BP43" s="136"/>
      <c r="BQ43" s="136"/>
      <c r="BR43" s="136"/>
      <c r="BS43" s="136"/>
      <c r="BT43" s="136"/>
      <c r="BU43" s="136"/>
      <c r="BV43" s="136"/>
      <c r="BW43" s="136"/>
      <c r="BX43" s="136"/>
      <c r="BY43" s="142"/>
      <c r="BZ43" s="142"/>
      <c r="CA43" s="142"/>
      <c r="CB43" s="142"/>
      <c r="CC43" s="142"/>
      <c r="CD43" s="142"/>
      <c r="CE43" s="142"/>
      <c r="CF43" s="142"/>
    </row>
    <row r="44" spans="1:84">
      <c r="A44" s="95">
        <v>20300</v>
      </c>
      <c r="B44" s="96" t="s">
        <v>422</v>
      </c>
      <c r="C44" s="116">
        <v>3565610628.898767</v>
      </c>
      <c r="D44" s="117">
        <v>2.2789417505903412E-2</v>
      </c>
      <c r="E44" s="11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36"/>
      <c r="AE44" s="136"/>
      <c r="AF44" s="136"/>
      <c r="AG44" s="136"/>
      <c r="AH44" s="136"/>
      <c r="AI44" s="136"/>
      <c r="AJ44" s="136"/>
      <c r="AK44" s="136"/>
      <c r="AL44" s="136"/>
      <c r="AM44" s="136"/>
      <c r="AN44" s="136"/>
      <c r="AO44" s="136"/>
      <c r="AP44" s="136"/>
      <c r="AQ44" s="136"/>
      <c r="AR44" s="136"/>
      <c r="AS44" s="136"/>
      <c r="AT44" s="136"/>
      <c r="AU44" s="137"/>
      <c r="AV44" s="137"/>
      <c r="AW44" s="137"/>
      <c r="AX44" s="137"/>
      <c r="AY44" s="137"/>
      <c r="AZ44" s="137"/>
      <c r="BA44" s="137"/>
      <c r="BB44" s="137"/>
      <c r="BC44" s="138"/>
      <c r="BD44" s="139"/>
      <c r="BE44" s="140"/>
      <c r="BF44" s="140"/>
      <c r="BG44" s="141"/>
      <c r="BH44" s="141"/>
      <c r="BI44" s="136"/>
      <c r="BJ44" s="136"/>
      <c r="BK44" s="136"/>
      <c r="BL44" s="136"/>
      <c r="BM44" s="136"/>
      <c r="BN44" s="136"/>
      <c r="BO44" s="136"/>
      <c r="BP44" s="136"/>
      <c r="BQ44" s="136"/>
      <c r="BR44" s="136"/>
      <c r="BS44" s="136"/>
      <c r="BT44" s="136"/>
      <c r="BU44" s="136"/>
      <c r="BV44" s="136"/>
      <c r="BW44" s="136"/>
      <c r="BX44" s="136"/>
      <c r="BY44" s="142"/>
      <c r="BZ44" s="142"/>
      <c r="CA44" s="142"/>
      <c r="CB44" s="142"/>
      <c r="CC44" s="142"/>
      <c r="CD44" s="142"/>
      <c r="CE44" s="142"/>
      <c r="CF44" s="142"/>
    </row>
    <row r="45" spans="1:84">
      <c r="A45" s="95">
        <v>20400</v>
      </c>
      <c r="B45" s="96" t="s">
        <v>423</v>
      </c>
      <c r="C45" s="116">
        <v>172168068.94325083</v>
      </c>
      <c r="D45" s="117">
        <v>1.1004033846356092E-3</v>
      </c>
      <c r="E45" s="116"/>
      <c r="F45" s="136"/>
      <c r="G45" s="136"/>
      <c r="H45" s="136"/>
      <c r="I45" s="136"/>
      <c r="J45" s="136"/>
      <c r="K45" s="136"/>
      <c r="L45" s="136"/>
      <c r="M45" s="136"/>
      <c r="N45" s="136"/>
      <c r="O45" s="136"/>
      <c r="P45" s="136"/>
      <c r="Q45" s="136"/>
      <c r="R45" s="136"/>
      <c r="S45" s="136"/>
      <c r="T45" s="136"/>
      <c r="U45" s="136"/>
      <c r="V45" s="136"/>
      <c r="W45" s="136"/>
      <c r="X45" s="136"/>
      <c r="Y45" s="136"/>
      <c r="Z45" s="136"/>
      <c r="AA45" s="136"/>
      <c r="AB45" s="136"/>
      <c r="AC45" s="136"/>
      <c r="AD45" s="136"/>
      <c r="AE45" s="136"/>
      <c r="AF45" s="136"/>
      <c r="AG45" s="136"/>
      <c r="AH45" s="136"/>
      <c r="AI45" s="136"/>
      <c r="AJ45" s="136"/>
      <c r="AK45" s="136"/>
      <c r="AL45" s="136"/>
      <c r="AM45" s="136"/>
      <c r="AN45" s="136"/>
      <c r="AO45" s="136"/>
      <c r="AP45" s="136"/>
      <c r="AQ45" s="136"/>
      <c r="AR45" s="136"/>
      <c r="AS45" s="136"/>
      <c r="AT45" s="136"/>
      <c r="AU45" s="137"/>
      <c r="AV45" s="137"/>
      <c r="AW45" s="137"/>
      <c r="AX45" s="137"/>
      <c r="AY45" s="137"/>
      <c r="AZ45" s="137"/>
      <c r="BA45" s="137"/>
      <c r="BB45" s="137"/>
      <c r="BC45" s="138"/>
      <c r="BD45" s="139"/>
      <c r="BE45" s="140"/>
      <c r="BF45" s="140"/>
      <c r="BG45" s="141"/>
      <c r="BH45" s="141"/>
      <c r="BI45" s="136"/>
      <c r="BJ45" s="136"/>
      <c r="BK45" s="136"/>
      <c r="BL45" s="136"/>
      <c r="BM45" s="136"/>
      <c r="BN45" s="136"/>
      <c r="BO45" s="136"/>
      <c r="BP45" s="136"/>
      <c r="BQ45" s="136"/>
      <c r="BR45" s="136"/>
      <c r="BS45" s="136"/>
      <c r="BT45" s="136"/>
      <c r="BU45" s="136"/>
      <c r="BV45" s="136"/>
      <c r="BW45" s="136"/>
      <c r="BX45" s="136"/>
      <c r="BY45" s="142"/>
      <c r="BZ45" s="142"/>
      <c r="CA45" s="142"/>
      <c r="CB45" s="142"/>
      <c r="CC45" s="142"/>
      <c r="CD45" s="142"/>
      <c r="CE45" s="142"/>
      <c r="CF45" s="142"/>
    </row>
    <row r="46" spans="1:84">
      <c r="A46" s="95">
        <v>20600</v>
      </c>
      <c r="B46" s="96" t="s">
        <v>424</v>
      </c>
      <c r="C46" s="116">
        <v>405730167.77591527</v>
      </c>
      <c r="D46" s="117">
        <v>2.5932035632957747E-3</v>
      </c>
      <c r="E46" s="116"/>
      <c r="F46" s="136"/>
      <c r="G46" s="136"/>
      <c r="H46" s="136"/>
      <c r="I46" s="136"/>
      <c r="J46" s="136"/>
      <c r="K46" s="136"/>
      <c r="L46" s="136"/>
      <c r="M46" s="136"/>
      <c r="N46" s="136"/>
      <c r="O46" s="136"/>
      <c r="P46" s="136"/>
      <c r="Q46" s="136"/>
      <c r="R46" s="136"/>
      <c r="S46" s="136"/>
      <c r="T46" s="136"/>
      <c r="U46" s="136"/>
      <c r="V46" s="136"/>
      <c r="W46" s="136"/>
      <c r="X46" s="136"/>
      <c r="Y46" s="136"/>
      <c r="Z46" s="136"/>
      <c r="AA46" s="136"/>
      <c r="AB46" s="136"/>
      <c r="AC46" s="136"/>
      <c r="AD46" s="136"/>
      <c r="AE46" s="136"/>
      <c r="AF46" s="136"/>
      <c r="AG46" s="136"/>
      <c r="AH46" s="136"/>
      <c r="AI46" s="136"/>
      <c r="AJ46" s="136"/>
      <c r="AK46" s="136"/>
      <c r="AL46" s="136"/>
      <c r="AM46" s="136"/>
      <c r="AN46" s="136"/>
      <c r="AO46" s="136"/>
      <c r="AP46" s="136"/>
      <c r="AQ46" s="136"/>
      <c r="AR46" s="136"/>
      <c r="AS46" s="136"/>
      <c r="AT46" s="136"/>
      <c r="AU46" s="137"/>
      <c r="AV46" s="137"/>
      <c r="AW46" s="137"/>
      <c r="AX46" s="137"/>
      <c r="AY46" s="137"/>
      <c r="AZ46" s="137"/>
      <c r="BA46" s="137"/>
      <c r="BB46" s="137"/>
      <c r="BC46" s="138"/>
      <c r="BD46" s="139"/>
      <c r="BE46" s="140"/>
      <c r="BF46" s="140"/>
      <c r="BG46" s="141"/>
      <c r="BH46" s="141"/>
      <c r="BI46" s="136"/>
      <c r="BJ46" s="136"/>
      <c r="BK46" s="136"/>
      <c r="BL46" s="136"/>
      <c r="BM46" s="136"/>
      <c r="BN46" s="136"/>
      <c r="BO46" s="136"/>
      <c r="BP46" s="136"/>
      <c r="BQ46" s="136"/>
      <c r="BR46" s="136"/>
      <c r="BS46" s="136"/>
      <c r="BT46" s="136"/>
      <c r="BU46" s="136"/>
      <c r="BV46" s="136"/>
      <c r="BW46" s="136"/>
      <c r="BX46" s="136"/>
      <c r="BY46" s="142"/>
      <c r="BZ46" s="142"/>
      <c r="CA46" s="142"/>
      <c r="CB46" s="142"/>
      <c r="CC46" s="142"/>
      <c r="CD46" s="142"/>
      <c r="CE46" s="142"/>
      <c r="CF46" s="142"/>
    </row>
    <row r="47" spans="1:84">
      <c r="A47" s="95">
        <v>20700</v>
      </c>
      <c r="B47" s="96" t="s">
        <v>425</v>
      </c>
      <c r="C47" s="116">
        <v>853811837.38459063</v>
      </c>
      <c r="D47" s="117">
        <v>5.457094578958409E-3</v>
      </c>
      <c r="E47" s="116"/>
      <c r="F47" s="136"/>
      <c r="G47" s="136"/>
      <c r="H47" s="136"/>
      <c r="I47" s="136"/>
      <c r="J47" s="136"/>
      <c r="K47" s="136"/>
      <c r="L47" s="136"/>
      <c r="M47" s="136"/>
      <c r="N47" s="136"/>
      <c r="O47" s="136"/>
      <c r="P47" s="136"/>
      <c r="Q47" s="136"/>
      <c r="R47" s="136"/>
      <c r="S47" s="136"/>
      <c r="T47" s="136"/>
      <c r="U47" s="136"/>
      <c r="V47" s="136"/>
      <c r="W47" s="136"/>
      <c r="X47" s="136"/>
      <c r="Y47" s="136"/>
      <c r="Z47" s="136"/>
      <c r="AA47" s="136"/>
      <c r="AB47" s="136"/>
      <c r="AC47" s="136"/>
      <c r="AD47" s="136"/>
      <c r="AE47" s="136"/>
      <c r="AF47" s="136"/>
      <c r="AG47" s="136"/>
      <c r="AH47" s="136"/>
      <c r="AI47" s="136"/>
      <c r="AJ47" s="136"/>
      <c r="AK47" s="136"/>
      <c r="AL47" s="136"/>
      <c r="AM47" s="136"/>
      <c r="AN47" s="136"/>
      <c r="AO47" s="136"/>
      <c r="AP47" s="136"/>
      <c r="AQ47" s="136"/>
      <c r="AR47" s="136"/>
      <c r="AS47" s="136"/>
      <c r="AT47" s="136"/>
      <c r="AU47" s="137"/>
      <c r="AV47" s="137"/>
      <c r="AW47" s="137"/>
      <c r="AX47" s="137"/>
      <c r="AY47" s="137"/>
      <c r="AZ47" s="137"/>
      <c r="BA47" s="137"/>
      <c r="BB47" s="137"/>
      <c r="BC47" s="138"/>
      <c r="BD47" s="139"/>
      <c r="BE47" s="140"/>
      <c r="BF47" s="140"/>
      <c r="BG47" s="141"/>
      <c r="BH47" s="141"/>
      <c r="BI47" s="136"/>
      <c r="BJ47" s="136"/>
      <c r="BK47" s="136"/>
      <c r="BL47" s="136"/>
      <c r="BM47" s="136"/>
      <c r="BN47" s="136"/>
      <c r="BO47" s="136"/>
      <c r="BP47" s="136"/>
      <c r="BQ47" s="136"/>
      <c r="BR47" s="136"/>
      <c r="BS47" s="136"/>
      <c r="BT47" s="136"/>
      <c r="BU47" s="136"/>
      <c r="BV47" s="136"/>
      <c r="BW47" s="136"/>
      <c r="BX47" s="136"/>
      <c r="BY47" s="142"/>
      <c r="BZ47" s="142"/>
      <c r="CA47" s="142"/>
      <c r="CB47" s="142"/>
      <c r="CC47" s="142"/>
      <c r="CD47" s="142"/>
      <c r="CE47" s="142"/>
      <c r="CF47" s="142"/>
    </row>
    <row r="48" spans="1:84">
      <c r="A48" s="95">
        <v>20800</v>
      </c>
      <c r="B48" s="96" t="s">
        <v>426</v>
      </c>
      <c r="C48" s="116">
        <v>685096769.32046795</v>
      </c>
      <c r="D48" s="117">
        <v>4.3787608723871736E-3</v>
      </c>
      <c r="E48" s="11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6"/>
      <c r="AI48" s="136"/>
      <c r="AJ48" s="136"/>
      <c r="AK48" s="136"/>
      <c r="AL48" s="136"/>
      <c r="AM48" s="136"/>
      <c r="AN48" s="136"/>
      <c r="AO48" s="136"/>
      <c r="AP48" s="136"/>
      <c r="AQ48" s="136"/>
      <c r="AR48" s="136"/>
      <c r="AS48" s="136"/>
      <c r="AT48" s="136"/>
      <c r="AU48" s="137"/>
      <c r="AV48" s="137"/>
      <c r="AW48" s="137"/>
      <c r="AX48" s="137"/>
      <c r="AY48" s="137"/>
      <c r="AZ48" s="137"/>
      <c r="BA48" s="137"/>
      <c r="BB48" s="137"/>
      <c r="BC48" s="138"/>
      <c r="BD48" s="139"/>
      <c r="BE48" s="140"/>
      <c r="BF48" s="140"/>
      <c r="BG48" s="141"/>
      <c r="BH48" s="141"/>
      <c r="BI48" s="136"/>
      <c r="BJ48" s="136"/>
      <c r="BK48" s="136"/>
      <c r="BL48" s="136"/>
      <c r="BM48" s="136"/>
      <c r="BN48" s="136"/>
      <c r="BO48" s="136"/>
      <c r="BP48" s="136"/>
      <c r="BQ48" s="136"/>
      <c r="BR48" s="136"/>
      <c r="BS48" s="136"/>
      <c r="BT48" s="136"/>
      <c r="BU48" s="136"/>
      <c r="BV48" s="136"/>
      <c r="BW48" s="136"/>
      <c r="BX48" s="136"/>
      <c r="BY48" s="142"/>
      <c r="BZ48" s="142"/>
      <c r="CA48" s="142"/>
      <c r="CB48" s="142"/>
      <c r="CC48" s="142"/>
      <c r="CD48" s="142"/>
      <c r="CE48" s="142"/>
      <c r="CF48" s="142"/>
    </row>
    <row r="49" spans="1:84">
      <c r="A49" s="95">
        <v>20900</v>
      </c>
      <c r="B49" s="96" t="s">
        <v>427</v>
      </c>
      <c r="C49" s="116">
        <v>1399944073.2439826</v>
      </c>
      <c r="D49" s="117">
        <v>8.9476707612142197E-3</v>
      </c>
      <c r="E49" s="11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6"/>
      <c r="AI49" s="136"/>
      <c r="AJ49" s="136"/>
      <c r="AK49" s="136"/>
      <c r="AL49" s="136"/>
      <c r="AM49" s="136"/>
      <c r="AN49" s="136"/>
      <c r="AO49" s="136"/>
      <c r="AP49" s="136"/>
      <c r="AQ49" s="136"/>
      <c r="AR49" s="136"/>
      <c r="AS49" s="136"/>
      <c r="AT49" s="136"/>
      <c r="AU49" s="137"/>
      <c r="AV49" s="137"/>
      <c r="AW49" s="137"/>
      <c r="AX49" s="137"/>
      <c r="AY49" s="137"/>
      <c r="AZ49" s="137"/>
      <c r="BA49" s="137"/>
      <c r="BB49" s="137"/>
      <c r="BC49" s="138"/>
      <c r="BD49" s="139"/>
      <c r="BE49" s="140"/>
      <c r="BF49" s="140"/>
      <c r="BG49" s="141"/>
      <c r="BH49" s="141"/>
      <c r="BI49" s="136"/>
      <c r="BJ49" s="136"/>
      <c r="BK49" s="136"/>
      <c r="BL49" s="136"/>
      <c r="BM49" s="136"/>
      <c r="BN49" s="136"/>
      <c r="BO49" s="136"/>
      <c r="BP49" s="136"/>
      <c r="BQ49" s="136"/>
      <c r="BR49" s="136"/>
      <c r="BS49" s="136"/>
      <c r="BT49" s="136"/>
      <c r="BU49" s="136"/>
      <c r="BV49" s="136"/>
      <c r="BW49" s="136"/>
      <c r="BX49" s="136"/>
      <c r="BY49" s="142"/>
      <c r="BZ49" s="142"/>
      <c r="CA49" s="142"/>
      <c r="CB49" s="142"/>
      <c r="CC49" s="142"/>
      <c r="CD49" s="142"/>
      <c r="CE49" s="142"/>
      <c r="CF49" s="142"/>
    </row>
    <row r="50" spans="1:84">
      <c r="A50" s="95">
        <v>21200</v>
      </c>
      <c r="B50" s="96" t="s">
        <v>428</v>
      </c>
      <c r="C50" s="116">
        <v>446235486.89006805</v>
      </c>
      <c r="D50" s="117">
        <v>2.8520912334807197E-3</v>
      </c>
      <c r="E50" s="116"/>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c r="AK50" s="136"/>
      <c r="AL50" s="136"/>
      <c r="AM50" s="136"/>
      <c r="AN50" s="136"/>
      <c r="AO50" s="136"/>
      <c r="AP50" s="136"/>
      <c r="AQ50" s="136"/>
      <c r="AR50" s="136"/>
      <c r="AS50" s="136"/>
      <c r="AT50" s="136"/>
      <c r="AU50" s="137"/>
      <c r="AV50" s="137"/>
      <c r="AW50" s="137"/>
      <c r="AX50" s="137"/>
      <c r="AY50" s="137"/>
      <c r="AZ50" s="137"/>
      <c r="BA50" s="137"/>
      <c r="BB50" s="137"/>
      <c r="BC50" s="138"/>
      <c r="BD50" s="139"/>
      <c r="BE50" s="140"/>
      <c r="BF50" s="140"/>
      <c r="BG50" s="141"/>
      <c r="BH50" s="141"/>
      <c r="BI50" s="136"/>
      <c r="BJ50" s="136"/>
      <c r="BK50" s="136"/>
      <c r="BL50" s="136"/>
      <c r="BM50" s="136"/>
      <c r="BN50" s="136"/>
      <c r="BO50" s="136"/>
      <c r="BP50" s="136"/>
      <c r="BQ50" s="136"/>
      <c r="BR50" s="136"/>
      <c r="BS50" s="136"/>
      <c r="BT50" s="136"/>
      <c r="BU50" s="136"/>
      <c r="BV50" s="136"/>
      <c r="BW50" s="136"/>
      <c r="BX50" s="136"/>
      <c r="BY50" s="142"/>
      <c r="BZ50" s="142"/>
      <c r="CA50" s="142"/>
      <c r="CB50" s="142"/>
      <c r="CC50" s="142"/>
      <c r="CD50" s="142"/>
      <c r="CE50" s="142"/>
      <c r="CF50" s="142"/>
    </row>
    <row r="51" spans="1:84">
      <c r="A51" s="95">
        <v>21300</v>
      </c>
      <c r="B51" s="96" t="s">
        <v>429</v>
      </c>
      <c r="C51" s="116">
        <v>5542245011.3132687</v>
      </c>
      <c r="D51" s="117">
        <v>3.5422974808059005E-2</v>
      </c>
      <c r="E51" s="116"/>
      <c r="F51" s="136"/>
      <c r="G51" s="136"/>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c r="AE51" s="136"/>
      <c r="AF51" s="136"/>
      <c r="AG51" s="136"/>
      <c r="AH51" s="136"/>
      <c r="AI51" s="136"/>
      <c r="AJ51" s="136"/>
      <c r="AK51" s="136"/>
      <c r="AL51" s="136"/>
      <c r="AM51" s="136"/>
      <c r="AN51" s="136"/>
      <c r="AO51" s="136"/>
      <c r="AP51" s="136"/>
      <c r="AQ51" s="136"/>
      <c r="AR51" s="136"/>
      <c r="AS51" s="136"/>
      <c r="AT51" s="136"/>
      <c r="AU51" s="137"/>
      <c r="AV51" s="137"/>
      <c r="AW51" s="137"/>
      <c r="AX51" s="137"/>
      <c r="AY51" s="137"/>
      <c r="AZ51" s="137"/>
      <c r="BA51" s="137"/>
      <c r="BB51" s="137"/>
      <c r="BC51" s="138"/>
      <c r="BD51" s="139"/>
      <c r="BE51" s="140"/>
      <c r="BF51" s="140"/>
      <c r="BG51" s="141"/>
      <c r="BH51" s="141"/>
      <c r="BI51" s="136"/>
      <c r="BJ51" s="136"/>
      <c r="BK51" s="136"/>
      <c r="BL51" s="136"/>
      <c r="BM51" s="136"/>
      <c r="BN51" s="136"/>
      <c r="BO51" s="136"/>
      <c r="BP51" s="136"/>
      <c r="BQ51" s="136"/>
      <c r="BR51" s="136"/>
      <c r="BS51" s="136"/>
      <c r="BT51" s="136"/>
      <c r="BU51" s="136"/>
      <c r="BV51" s="136"/>
      <c r="BW51" s="136"/>
      <c r="BX51" s="136"/>
      <c r="BY51" s="142"/>
      <c r="BZ51" s="142"/>
      <c r="CA51" s="142"/>
      <c r="CB51" s="142"/>
      <c r="CC51" s="142"/>
      <c r="CD51" s="142"/>
      <c r="CE51" s="142"/>
      <c r="CF51" s="142"/>
    </row>
    <row r="52" spans="1:84">
      <c r="A52" s="95">
        <v>21520</v>
      </c>
      <c r="B52" s="96" t="s">
        <v>41</v>
      </c>
      <c r="C52" s="116">
        <v>9951875403.7290554</v>
      </c>
      <c r="D52" s="117">
        <v>6.3606901354890374E-2</v>
      </c>
      <c r="E52" s="116"/>
      <c r="F52" s="136"/>
      <c r="G52" s="136"/>
      <c r="H52" s="136"/>
      <c r="I52" s="136"/>
      <c r="J52" s="136"/>
      <c r="K52" s="136"/>
      <c r="L52" s="136"/>
      <c r="M52" s="136"/>
      <c r="N52" s="136"/>
      <c r="O52" s="136"/>
      <c r="P52" s="136"/>
      <c r="Q52" s="136"/>
      <c r="R52" s="136"/>
      <c r="S52" s="136"/>
      <c r="T52" s="136"/>
      <c r="U52" s="136"/>
      <c r="V52" s="136"/>
      <c r="W52" s="136"/>
      <c r="X52" s="136"/>
      <c r="Y52" s="136"/>
      <c r="Z52" s="136"/>
      <c r="AA52" s="136"/>
      <c r="AB52" s="136"/>
      <c r="AC52" s="136"/>
      <c r="AD52" s="136"/>
      <c r="AE52" s="136"/>
      <c r="AF52" s="136"/>
      <c r="AG52" s="136"/>
      <c r="AH52" s="136"/>
      <c r="AI52" s="136"/>
      <c r="AJ52" s="136"/>
      <c r="AK52" s="136"/>
      <c r="AL52" s="136"/>
      <c r="AM52" s="136"/>
      <c r="AN52" s="136"/>
      <c r="AO52" s="136"/>
      <c r="AP52" s="136"/>
      <c r="AQ52" s="136"/>
      <c r="AR52" s="136"/>
      <c r="AS52" s="136"/>
      <c r="AT52" s="136"/>
      <c r="AU52" s="137"/>
      <c r="AV52" s="137"/>
      <c r="AW52" s="137"/>
      <c r="AX52" s="137"/>
      <c r="AY52" s="137"/>
      <c r="AZ52" s="137"/>
      <c r="BA52" s="137"/>
      <c r="BB52" s="137"/>
      <c r="BC52" s="138"/>
      <c r="BD52" s="139"/>
      <c r="BE52" s="140"/>
      <c r="BF52" s="140"/>
      <c r="BG52" s="141"/>
      <c r="BH52" s="141"/>
      <c r="BI52" s="136"/>
      <c r="BJ52" s="136"/>
      <c r="BK52" s="136"/>
      <c r="BL52" s="136"/>
      <c r="BM52" s="136"/>
      <c r="BN52" s="136"/>
      <c r="BO52" s="136"/>
      <c r="BP52" s="136"/>
      <c r="BQ52" s="136"/>
      <c r="BR52" s="136"/>
      <c r="BS52" s="136"/>
      <c r="BT52" s="136"/>
      <c r="BU52" s="136"/>
      <c r="BV52" s="136"/>
      <c r="BW52" s="136"/>
      <c r="BX52" s="136"/>
      <c r="BY52" s="142"/>
      <c r="BZ52" s="142"/>
      <c r="CA52" s="142"/>
      <c r="CB52" s="142"/>
      <c r="CC52" s="142"/>
      <c r="CD52" s="142"/>
      <c r="CE52" s="142"/>
      <c r="CF52" s="142"/>
    </row>
    <row r="53" spans="1:84">
      <c r="A53" s="95">
        <v>21525</v>
      </c>
      <c r="B53" s="96" t="s">
        <v>430</v>
      </c>
      <c r="C53" s="116">
        <v>261341213.79390097</v>
      </c>
      <c r="D53" s="117">
        <v>1.670348967545067E-3</v>
      </c>
      <c r="E53" s="116"/>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c r="AJ53" s="136"/>
      <c r="AK53" s="136"/>
      <c r="AL53" s="136"/>
      <c r="AM53" s="136"/>
      <c r="AN53" s="136"/>
      <c r="AO53" s="136"/>
      <c r="AP53" s="136"/>
      <c r="AQ53" s="136"/>
      <c r="AR53" s="136"/>
      <c r="AS53" s="136"/>
      <c r="AT53" s="136"/>
      <c r="AU53" s="137"/>
      <c r="AV53" s="137"/>
      <c r="AW53" s="137"/>
      <c r="AX53" s="137"/>
      <c r="AY53" s="137"/>
      <c r="AZ53" s="137"/>
      <c r="BA53" s="137"/>
      <c r="BB53" s="137"/>
      <c r="BC53" s="138"/>
      <c r="BD53" s="139"/>
      <c r="BE53" s="140"/>
      <c r="BF53" s="140"/>
      <c r="BG53" s="141"/>
      <c r="BH53" s="141"/>
      <c r="BI53" s="136"/>
      <c r="BJ53" s="136"/>
      <c r="BK53" s="136"/>
      <c r="BL53" s="136"/>
      <c r="BM53" s="136"/>
      <c r="BN53" s="136"/>
      <c r="BO53" s="136"/>
      <c r="BP53" s="136"/>
      <c r="BQ53" s="136"/>
      <c r="BR53" s="136"/>
      <c r="BS53" s="136"/>
      <c r="BT53" s="136"/>
      <c r="BU53" s="136"/>
      <c r="BV53" s="136"/>
      <c r="BW53" s="136"/>
      <c r="BX53" s="136"/>
      <c r="BY53" s="142"/>
      <c r="BZ53" s="142"/>
      <c r="CA53" s="142"/>
      <c r="CB53" s="142"/>
      <c r="CC53" s="142"/>
      <c r="CD53" s="142"/>
      <c r="CE53" s="142"/>
      <c r="CF53" s="142"/>
    </row>
    <row r="54" spans="1:84">
      <c r="A54" s="95">
        <v>21525.1</v>
      </c>
      <c r="B54" s="96" t="s">
        <v>431</v>
      </c>
      <c r="C54" s="116">
        <v>18275592.124965992</v>
      </c>
      <c r="D54" s="117">
        <v>1.1680750997539032E-4</v>
      </c>
      <c r="E54" s="116"/>
      <c r="F54" s="136"/>
      <c r="G54" s="136"/>
      <c r="H54" s="136"/>
      <c r="I54" s="136"/>
      <c r="J54" s="136"/>
      <c r="K54" s="136"/>
      <c r="L54" s="136"/>
      <c r="M54" s="136"/>
      <c r="N54" s="136"/>
      <c r="O54" s="136"/>
      <c r="P54" s="136"/>
      <c r="Q54" s="136"/>
      <c r="R54" s="136"/>
      <c r="S54" s="136"/>
      <c r="T54" s="136"/>
      <c r="U54" s="136"/>
      <c r="V54" s="136"/>
      <c r="W54" s="136"/>
      <c r="X54" s="136"/>
      <c r="Y54" s="136"/>
      <c r="Z54" s="136"/>
      <c r="AA54" s="136"/>
      <c r="AB54" s="136"/>
      <c r="AC54" s="136"/>
      <c r="AD54" s="136"/>
      <c r="AE54" s="136"/>
      <c r="AF54" s="136"/>
      <c r="AG54" s="136"/>
      <c r="AH54" s="136"/>
      <c r="AI54" s="136"/>
      <c r="AJ54" s="136"/>
      <c r="AK54" s="136"/>
      <c r="AL54" s="136"/>
      <c r="AM54" s="136"/>
      <c r="AN54" s="136"/>
      <c r="AO54" s="136"/>
      <c r="AP54" s="136"/>
      <c r="AQ54" s="136"/>
      <c r="AR54" s="136"/>
      <c r="AS54" s="136"/>
      <c r="AT54" s="136"/>
      <c r="AU54" s="137"/>
      <c r="AV54" s="137"/>
      <c r="AW54" s="137"/>
      <c r="AX54" s="137"/>
      <c r="AY54" s="137"/>
      <c r="AZ54" s="137"/>
      <c r="BA54" s="137"/>
      <c r="BB54" s="137"/>
      <c r="BC54" s="138"/>
      <c r="BD54" s="139"/>
      <c r="BE54" s="140"/>
      <c r="BF54" s="140"/>
      <c r="BG54" s="141"/>
      <c r="BH54" s="141"/>
      <c r="BI54" s="136"/>
      <c r="BJ54" s="136"/>
      <c r="BK54" s="136"/>
      <c r="BL54" s="136"/>
      <c r="BM54" s="136"/>
      <c r="BN54" s="136"/>
      <c r="BO54" s="136"/>
      <c r="BP54" s="136"/>
      <c r="BQ54" s="136"/>
      <c r="BR54" s="136"/>
      <c r="BS54" s="136"/>
      <c r="BT54" s="136"/>
      <c r="BU54" s="136"/>
      <c r="BV54" s="136"/>
      <c r="BW54" s="136"/>
      <c r="BX54" s="136"/>
      <c r="BY54" s="142"/>
      <c r="BZ54" s="142"/>
      <c r="CA54" s="142"/>
      <c r="CB54" s="142"/>
      <c r="CC54" s="142"/>
      <c r="CD54" s="142"/>
      <c r="CE54" s="142"/>
      <c r="CF54" s="142"/>
    </row>
    <row r="55" spans="1:84">
      <c r="A55" s="95">
        <v>21550</v>
      </c>
      <c r="B55" s="96" t="s">
        <v>432</v>
      </c>
      <c r="C55" s="116">
        <v>6046851324.7070007</v>
      </c>
      <c r="D55" s="117">
        <v>3.8648140186140732E-2</v>
      </c>
      <c r="E55" s="116"/>
      <c r="F55" s="136"/>
      <c r="G55" s="136"/>
      <c r="H55" s="136"/>
      <c r="I55" s="136"/>
      <c r="J55" s="136"/>
      <c r="K55" s="136"/>
      <c r="L55" s="136"/>
      <c r="M55" s="136"/>
      <c r="N55" s="136"/>
      <c r="O55" s="136"/>
      <c r="P55" s="136"/>
      <c r="Q55" s="136"/>
      <c r="R55" s="136"/>
      <c r="S55" s="136"/>
      <c r="T55" s="136"/>
      <c r="U55" s="136"/>
      <c r="V55" s="136"/>
      <c r="W55" s="136"/>
      <c r="X55" s="136"/>
      <c r="Y55" s="136"/>
      <c r="Z55" s="136"/>
      <c r="AA55" s="136"/>
      <c r="AB55" s="136"/>
      <c r="AC55" s="136"/>
      <c r="AD55" s="136"/>
      <c r="AE55" s="136"/>
      <c r="AF55" s="136"/>
      <c r="AG55" s="136"/>
      <c r="AH55" s="136"/>
      <c r="AI55" s="136"/>
      <c r="AJ55" s="136"/>
      <c r="AK55" s="136"/>
      <c r="AL55" s="136"/>
      <c r="AM55" s="136"/>
      <c r="AN55" s="136"/>
      <c r="AO55" s="136"/>
      <c r="AP55" s="136"/>
      <c r="AQ55" s="136"/>
      <c r="AR55" s="136"/>
      <c r="AS55" s="136"/>
      <c r="AT55" s="136"/>
      <c r="AU55" s="137"/>
      <c r="AV55" s="137"/>
      <c r="AW55" s="137"/>
      <c r="AX55" s="137"/>
      <c r="AY55" s="137"/>
      <c r="AZ55" s="137"/>
      <c r="BA55" s="137"/>
      <c r="BB55" s="137"/>
      <c r="BC55" s="138"/>
      <c r="BD55" s="139"/>
      <c r="BE55" s="140"/>
      <c r="BF55" s="140"/>
      <c r="BG55" s="141"/>
      <c r="BH55" s="141"/>
      <c r="BI55" s="136"/>
      <c r="BJ55" s="136"/>
      <c r="BK55" s="136"/>
      <c r="BL55" s="136"/>
      <c r="BM55" s="136"/>
      <c r="BN55" s="136"/>
      <c r="BO55" s="136"/>
      <c r="BP55" s="136"/>
      <c r="BQ55" s="136"/>
      <c r="BR55" s="136"/>
      <c r="BS55" s="136"/>
      <c r="BT55" s="136"/>
      <c r="BU55" s="136"/>
      <c r="BV55" s="136"/>
      <c r="BW55" s="136"/>
      <c r="BX55" s="136"/>
      <c r="BY55" s="142"/>
      <c r="BZ55" s="142"/>
      <c r="CA55" s="142"/>
      <c r="CB55" s="142"/>
      <c r="CC55" s="142"/>
      <c r="CD55" s="142"/>
      <c r="CE55" s="142"/>
      <c r="CF55" s="142"/>
    </row>
    <row r="56" spans="1:84">
      <c r="A56" s="95">
        <v>21570</v>
      </c>
      <c r="B56" s="96" t="s">
        <v>433</v>
      </c>
      <c r="C56" s="116">
        <v>25655364.407752987</v>
      </c>
      <c r="D56" s="117">
        <v>1.639749461188228E-4</v>
      </c>
      <c r="E56" s="116"/>
      <c r="F56" s="136"/>
      <c r="G56" s="136"/>
      <c r="H56" s="136"/>
      <c r="I56" s="136"/>
      <c r="J56" s="136"/>
      <c r="K56" s="136"/>
      <c r="L56" s="136"/>
      <c r="M56" s="136"/>
      <c r="N56" s="136"/>
      <c r="O56" s="136"/>
      <c r="P56" s="136"/>
      <c r="Q56" s="136"/>
      <c r="R56" s="136"/>
      <c r="S56" s="136"/>
      <c r="T56" s="136"/>
      <c r="U56" s="136"/>
      <c r="V56" s="136"/>
      <c r="W56" s="136"/>
      <c r="X56" s="136"/>
      <c r="Y56" s="136"/>
      <c r="Z56" s="136"/>
      <c r="AA56" s="136"/>
      <c r="AB56" s="136"/>
      <c r="AC56" s="136"/>
      <c r="AD56" s="136"/>
      <c r="AE56" s="136"/>
      <c r="AF56" s="136"/>
      <c r="AG56" s="136"/>
      <c r="AH56" s="136"/>
      <c r="AI56" s="136"/>
      <c r="AJ56" s="136"/>
      <c r="AK56" s="136"/>
      <c r="AL56" s="136"/>
      <c r="AM56" s="136"/>
      <c r="AN56" s="136"/>
      <c r="AO56" s="136"/>
      <c r="AP56" s="136"/>
      <c r="AQ56" s="136"/>
      <c r="AR56" s="136"/>
      <c r="AS56" s="136"/>
      <c r="AT56" s="136"/>
      <c r="AU56" s="137"/>
      <c r="AV56" s="137"/>
      <c r="AW56" s="137"/>
      <c r="AX56" s="137"/>
      <c r="AY56" s="137"/>
      <c r="AZ56" s="137"/>
      <c r="BA56" s="137"/>
      <c r="BB56" s="137"/>
      <c r="BC56" s="138"/>
      <c r="BD56" s="139"/>
      <c r="BE56" s="140"/>
      <c r="BF56" s="140"/>
      <c r="BG56" s="141"/>
      <c r="BH56" s="141"/>
      <c r="BI56" s="136"/>
      <c r="BJ56" s="136"/>
      <c r="BK56" s="136"/>
      <c r="BL56" s="136"/>
      <c r="BM56" s="136"/>
      <c r="BN56" s="136"/>
      <c r="BO56" s="136"/>
      <c r="BP56" s="136"/>
      <c r="BQ56" s="136"/>
      <c r="BR56" s="136"/>
      <c r="BS56" s="136"/>
      <c r="BT56" s="136"/>
      <c r="BU56" s="136"/>
      <c r="BV56" s="136"/>
      <c r="BW56" s="136"/>
      <c r="BX56" s="136"/>
      <c r="BY56" s="142"/>
      <c r="BZ56" s="142"/>
      <c r="CA56" s="142"/>
      <c r="CB56" s="142"/>
      <c r="CC56" s="142"/>
      <c r="CD56" s="142"/>
      <c r="CE56" s="142"/>
      <c r="CF56" s="142"/>
    </row>
    <row r="57" spans="1:84">
      <c r="A57" s="95">
        <v>21800</v>
      </c>
      <c r="B57" s="96" t="s">
        <v>434</v>
      </c>
      <c r="C57" s="116">
        <v>814072661.46500587</v>
      </c>
      <c r="D57" s="117">
        <v>5.20310367371712E-3</v>
      </c>
      <c r="E57" s="116"/>
      <c r="F57" s="136"/>
      <c r="G57" s="136"/>
      <c r="H57" s="136"/>
      <c r="I57" s="136"/>
      <c r="J57" s="136"/>
      <c r="K57" s="136"/>
      <c r="L57" s="136"/>
      <c r="M57" s="136"/>
      <c r="N57" s="136"/>
      <c r="O57" s="136"/>
      <c r="P57" s="136"/>
      <c r="Q57" s="136"/>
      <c r="R57" s="136"/>
      <c r="S57" s="136"/>
      <c r="T57" s="136"/>
      <c r="U57" s="136"/>
      <c r="V57" s="136"/>
      <c r="W57" s="136"/>
      <c r="X57" s="136"/>
      <c r="Y57" s="136"/>
      <c r="Z57" s="136"/>
      <c r="AA57" s="136"/>
      <c r="AB57" s="136"/>
      <c r="AC57" s="136"/>
      <c r="AD57" s="136"/>
      <c r="AE57" s="136"/>
      <c r="AF57" s="136"/>
      <c r="AG57" s="136"/>
      <c r="AH57" s="136"/>
      <c r="AI57" s="136"/>
      <c r="AJ57" s="136"/>
      <c r="AK57" s="136"/>
      <c r="AL57" s="136"/>
      <c r="AM57" s="136"/>
      <c r="AN57" s="136"/>
      <c r="AO57" s="136"/>
      <c r="AP57" s="136"/>
      <c r="AQ57" s="136"/>
      <c r="AR57" s="136"/>
      <c r="AS57" s="136"/>
      <c r="AT57" s="136"/>
      <c r="AU57" s="137"/>
      <c r="AV57" s="137"/>
      <c r="AW57" s="137"/>
      <c r="AX57" s="137"/>
      <c r="AY57" s="137"/>
      <c r="AZ57" s="137"/>
      <c r="BA57" s="137"/>
      <c r="BB57" s="137"/>
      <c r="BC57" s="138"/>
      <c r="BD57" s="139"/>
      <c r="BE57" s="140"/>
      <c r="BF57" s="140"/>
      <c r="BG57" s="141"/>
      <c r="BH57" s="141"/>
      <c r="BI57" s="136"/>
      <c r="BJ57" s="136"/>
      <c r="BK57" s="136"/>
      <c r="BL57" s="136"/>
      <c r="BM57" s="136"/>
      <c r="BN57" s="136"/>
      <c r="BO57" s="136"/>
      <c r="BP57" s="136"/>
      <c r="BQ57" s="136"/>
      <c r="BR57" s="136"/>
      <c r="BS57" s="136"/>
      <c r="BT57" s="136"/>
      <c r="BU57" s="136"/>
      <c r="BV57" s="136"/>
      <c r="BW57" s="136"/>
      <c r="BX57" s="136"/>
      <c r="BY57" s="142"/>
      <c r="BZ57" s="142"/>
      <c r="CA57" s="142"/>
      <c r="CB57" s="142"/>
      <c r="CC57" s="142"/>
      <c r="CD57" s="142"/>
      <c r="CE57" s="142"/>
      <c r="CF57" s="142"/>
    </row>
    <row r="58" spans="1:84">
      <c r="A58" s="95">
        <v>21900</v>
      </c>
      <c r="B58" s="96" t="s">
        <v>435</v>
      </c>
      <c r="C58" s="116">
        <v>474166440.73100126</v>
      </c>
      <c r="D58" s="117">
        <v>3.0306104927795775E-3</v>
      </c>
      <c r="E58" s="11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6"/>
      <c r="AG58" s="136"/>
      <c r="AH58" s="136"/>
      <c r="AI58" s="136"/>
      <c r="AJ58" s="136"/>
      <c r="AK58" s="136"/>
      <c r="AL58" s="136"/>
      <c r="AM58" s="136"/>
      <c r="AN58" s="136"/>
      <c r="AO58" s="136"/>
      <c r="AP58" s="136"/>
      <c r="AQ58" s="136"/>
      <c r="AR58" s="136"/>
      <c r="AS58" s="136"/>
      <c r="AT58" s="136"/>
      <c r="AU58" s="137"/>
      <c r="AV58" s="137"/>
      <c r="AW58" s="137"/>
      <c r="AX58" s="137"/>
      <c r="AY58" s="137"/>
      <c r="AZ58" s="137"/>
      <c r="BA58" s="137"/>
      <c r="BB58" s="137"/>
      <c r="BC58" s="138"/>
      <c r="BD58" s="139"/>
      <c r="BE58" s="140"/>
      <c r="BF58" s="140"/>
      <c r="BG58" s="141"/>
      <c r="BH58" s="141"/>
      <c r="BI58" s="136"/>
      <c r="BJ58" s="136"/>
      <c r="BK58" s="136"/>
      <c r="BL58" s="136"/>
      <c r="BM58" s="136"/>
      <c r="BN58" s="136"/>
      <c r="BO58" s="136"/>
      <c r="BP58" s="136"/>
      <c r="BQ58" s="136"/>
      <c r="BR58" s="136"/>
      <c r="BS58" s="136"/>
      <c r="BT58" s="136"/>
      <c r="BU58" s="136"/>
      <c r="BV58" s="136"/>
      <c r="BW58" s="136"/>
      <c r="BX58" s="136"/>
      <c r="BY58" s="142"/>
      <c r="BZ58" s="142"/>
      <c r="CA58" s="142"/>
      <c r="CB58" s="142"/>
      <c r="CC58" s="142"/>
      <c r="CD58" s="142"/>
      <c r="CE58" s="142"/>
      <c r="CF58" s="142"/>
    </row>
    <row r="59" spans="1:84">
      <c r="A59" s="95">
        <v>22000</v>
      </c>
      <c r="B59" s="96" t="s">
        <v>436</v>
      </c>
      <c r="C59" s="116">
        <v>508784706.43803841</v>
      </c>
      <c r="D59" s="117">
        <v>3.2518713629749382E-3</v>
      </c>
      <c r="E59" s="11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136"/>
      <c r="AF59" s="136"/>
      <c r="AG59" s="136"/>
      <c r="AH59" s="136"/>
      <c r="AI59" s="136"/>
      <c r="AJ59" s="136"/>
      <c r="AK59" s="136"/>
      <c r="AL59" s="136"/>
      <c r="AM59" s="136"/>
      <c r="AN59" s="136"/>
      <c r="AO59" s="136"/>
      <c r="AP59" s="136"/>
      <c r="AQ59" s="136"/>
      <c r="AR59" s="136"/>
      <c r="AS59" s="136"/>
      <c r="AT59" s="136"/>
      <c r="AU59" s="137"/>
      <c r="AV59" s="137"/>
      <c r="AW59" s="137"/>
      <c r="AX59" s="137"/>
      <c r="AY59" s="137"/>
      <c r="AZ59" s="137"/>
      <c r="BA59" s="137"/>
      <c r="BB59" s="137"/>
      <c r="BC59" s="138"/>
      <c r="BD59" s="139"/>
      <c r="BE59" s="140"/>
      <c r="BF59" s="140"/>
      <c r="BG59" s="141"/>
      <c r="BH59" s="141"/>
      <c r="BI59" s="136"/>
      <c r="BJ59" s="136"/>
      <c r="BK59" s="136"/>
      <c r="BL59" s="136"/>
      <c r="BM59" s="136"/>
      <c r="BN59" s="136"/>
      <c r="BO59" s="136"/>
      <c r="BP59" s="136"/>
      <c r="BQ59" s="136"/>
      <c r="BR59" s="136"/>
      <c r="BS59" s="136"/>
      <c r="BT59" s="136"/>
      <c r="BU59" s="136"/>
      <c r="BV59" s="136"/>
      <c r="BW59" s="136"/>
      <c r="BX59" s="136"/>
      <c r="BY59" s="142"/>
      <c r="BZ59" s="142"/>
      <c r="CA59" s="142"/>
      <c r="CB59" s="142"/>
      <c r="CC59" s="142"/>
      <c r="CD59" s="142"/>
      <c r="CE59" s="142"/>
      <c r="CF59" s="142"/>
    </row>
    <row r="60" spans="1:84">
      <c r="A60" s="95">
        <v>23000</v>
      </c>
      <c r="B60" s="96" t="s">
        <v>437</v>
      </c>
      <c r="C60" s="116">
        <v>372002162.42288864</v>
      </c>
      <c r="D60" s="117">
        <v>2.3776327465044691E-3</v>
      </c>
      <c r="E60" s="116"/>
      <c r="F60" s="136"/>
      <c r="G60" s="136"/>
      <c r="H60" s="136"/>
      <c r="I60" s="136"/>
      <c r="J60" s="136"/>
      <c r="K60" s="136"/>
      <c r="L60" s="136"/>
      <c r="M60" s="136"/>
      <c r="N60" s="136"/>
      <c r="O60" s="136"/>
      <c r="P60" s="136"/>
      <c r="Q60" s="136"/>
      <c r="R60" s="136"/>
      <c r="S60" s="136"/>
      <c r="T60" s="136"/>
      <c r="U60" s="136"/>
      <c r="V60" s="136"/>
      <c r="W60" s="136"/>
      <c r="X60" s="136"/>
      <c r="Y60" s="136"/>
      <c r="Z60" s="136"/>
      <c r="AA60" s="136"/>
      <c r="AB60" s="136"/>
      <c r="AC60" s="136"/>
      <c r="AD60" s="136"/>
      <c r="AE60" s="136"/>
      <c r="AF60" s="136"/>
      <c r="AG60" s="136"/>
      <c r="AH60" s="136"/>
      <c r="AI60" s="136"/>
      <c r="AJ60" s="136"/>
      <c r="AK60" s="136"/>
      <c r="AL60" s="136"/>
      <c r="AM60" s="136"/>
      <c r="AN60" s="136"/>
      <c r="AO60" s="136"/>
      <c r="AP60" s="136"/>
      <c r="AQ60" s="136"/>
      <c r="AR60" s="136"/>
      <c r="AS60" s="136"/>
      <c r="AT60" s="136"/>
      <c r="AU60" s="137"/>
      <c r="AV60" s="137"/>
      <c r="AW60" s="137"/>
      <c r="AX60" s="137"/>
      <c r="AY60" s="137"/>
      <c r="AZ60" s="137"/>
      <c r="BA60" s="137"/>
      <c r="BB60" s="137"/>
      <c r="BC60" s="138"/>
      <c r="BD60" s="139"/>
      <c r="BE60" s="140"/>
      <c r="BF60" s="140"/>
      <c r="BG60" s="141"/>
      <c r="BH60" s="141"/>
      <c r="BI60" s="136"/>
      <c r="BJ60" s="136"/>
      <c r="BK60" s="136"/>
      <c r="BL60" s="136"/>
      <c r="BM60" s="136"/>
      <c r="BN60" s="136"/>
      <c r="BO60" s="136"/>
      <c r="BP60" s="136"/>
      <c r="BQ60" s="136"/>
      <c r="BR60" s="136"/>
      <c r="BS60" s="136"/>
      <c r="BT60" s="136"/>
      <c r="BU60" s="136"/>
      <c r="BV60" s="136"/>
      <c r="BW60" s="136"/>
      <c r="BX60" s="136"/>
      <c r="BY60" s="142"/>
      <c r="BZ60" s="142"/>
      <c r="CA60" s="142"/>
      <c r="CB60" s="142"/>
      <c r="CC60" s="142"/>
      <c r="CD60" s="142"/>
      <c r="CE60" s="142"/>
      <c r="CF60" s="142"/>
    </row>
    <row r="61" spans="1:84">
      <c r="A61" s="95">
        <v>23100</v>
      </c>
      <c r="B61" s="96" t="s">
        <v>438</v>
      </c>
      <c r="C61" s="116">
        <v>2152717793.0116754</v>
      </c>
      <c r="D61" s="117">
        <v>1.3758985392210894E-2</v>
      </c>
      <c r="E61" s="116"/>
      <c r="F61" s="136"/>
      <c r="G61" s="136"/>
      <c r="H61" s="136"/>
      <c r="I61" s="136"/>
      <c r="J61" s="136"/>
      <c r="K61" s="136"/>
      <c r="L61" s="136"/>
      <c r="M61" s="136"/>
      <c r="N61" s="136"/>
      <c r="O61" s="136"/>
      <c r="P61" s="136"/>
      <c r="Q61" s="136"/>
      <c r="R61" s="136"/>
      <c r="S61" s="136"/>
      <c r="T61" s="136"/>
      <c r="U61" s="136"/>
      <c r="V61" s="136"/>
      <c r="W61" s="136"/>
      <c r="X61" s="136"/>
      <c r="Y61" s="136"/>
      <c r="Z61" s="136"/>
      <c r="AA61" s="136"/>
      <c r="AB61" s="136"/>
      <c r="AC61" s="136"/>
      <c r="AD61" s="136"/>
      <c r="AE61" s="136"/>
      <c r="AF61" s="136"/>
      <c r="AG61" s="136"/>
      <c r="AH61" s="136"/>
      <c r="AI61" s="136"/>
      <c r="AJ61" s="136"/>
      <c r="AK61" s="136"/>
      <c r="AL61" s="136"/>
      <c r="AM61" s="136"/>
      <c r="AN61" s="136"/>
      <c r="AO61" s="136"/>
      <c r="AP61" s="136"/>
      <c r="AQ61" s="136"/>
      <c r="AR61" s="136"/>
      <c r="AS61" s="136"/>
      <c r="AT61" s="136"/>
      <c r="AU61" s="137"/>
      <c r="AV61" s="137"/>
      <c r="AW61" s="137"/>
      <c r="AX61" s="137"/>
      <c r="AY61" s="137"/>
      <c r="AZ61" s="137"/>
      <c r="BA61" s="137"/>
      <c r="BB61" s="137"/>
      <c r="BC61" s="138"/>
      <c r="BD61" s="139"/>
      <c r="BE61" s="140"/>
      <c r="BF61" s="140"/>
      <c r="BG61" s="141"/>
      <c r="BH61" s="141"/>
      <c r="BI61" s="136"/>
      <c r="BJ61" s="136"/>
      <c r="BK61" s="136"/>
      <c r="BL61" s="136"/>
      <c r="BM61" s="136"/>
      <c r="BN61" s="136"/>
      <c r="BO61" s="136"/>
      <c r="BP61" s="136"/>
      <c r="BQ61" s="136"/>
      <c r="BR61" s="136"/>
      <c r="BS61" s="136"/>
      <c r="BT61" s="136"/>
      <c r="BU61" s="136"/>
      <c r="BV61" s="136"/>
      <c r="BW61" s="136"/>
      <c r="BX61" s="136"/>
      <c r="BY61" s="142"/>
      <c r="BZ61" s="142"/>
      <c r="CA61" s="142"/>
      <c r="CB61" s="142"/>
      <c r="CC61" s="142"/>
      <c r="CD61" s="142"/>
      <c r="CE61" s="142"/>
      <c r="CF61" s="142"/>
    </row>
    <row r="62" spans="1:84">
      <c r="A62" s="95">
        <v>23200</v>
      </c>
      <c r="B62" s="96" t="s">
        <v>439</v>
      </c>
      <c r="C62" s="116">
        <v>1099391539.993813</v>
      </c>
      <c r="D62" s="117">
        <v>7.0267046559470102E-3</v>
      </c>
      <c r="E62" s="116"/>
      <c r="F62" s="136"/>
      <c r="G62" s="136"/>
      <c r="H62" s="136"/>
      <c r="I62" s="136"/>
      <c r="J62" s="136"/>
      <c r="K62" s="136"/>
      <c r="L62" s="136"/>
      <c r="M62" s="136"/>
      <c r="N62" s="136"/>
      <c r="O62" s="136"/>
      <c r="P62" s="136"/>
      <c r="Q62" s="136"/>
      <c r="R62" s="136"/>
      <c r="S62" s="136"/>
      <c r="T62" s="136"/>
      <c r="U62" s="136"/>
      <c r="V62" s="136"/>
      <c r="W62" s="136"/>
      <c r="X62" s="136"/>
      <c r="Y62" s="136"/>
      <c r="Z62" s="136"/>
      <c r="AA62" s="136"/>
      <c r="AB62" s="136"/>
      <c r="AC62" s="136"/>
      <c r="AD62" s="136"/>
      <c r="AE62" s="136"/>
      <c r="AF62" s="136"/>
      <c r="AG62" s="136"/>
      <c r="AH62" s="136"/>
      <c r="AI62" s="136"/>
      <c r="AJ62" s="136"/>
      <c r="AK62" s="136"/>
      <c r="AL62" s="136"/>
      <c r="AM62" s="136"/>
      <c r="AN62" s="136"/>
      <c r="AO62" s="136"/>
      <c r="AP62" s="136"/>
      <c r="AQ62" s="136"/>
      <c r="AR62" s="136"/>
      <c r="AS62" s="136"/>
      <c r="AT62" s="136"/>
      <c r="AU62" s="137"/>
      <c r="AV62" s="137"/>
      <c r="AW62" s="137"/>
      <c r="AX62" s="137"/>
      <c r="AY62" s="137"/>
      <c r="AZ62" s="137"/>
      <c r="BA62" s="137"/>
      <c r="BB62" s="137"/>
      <c r="BC62" s="138"/>
      <c r="BD62" s="139"/>
      <c r="BE62" s="140"/>
      <c r="BF62" s="140"/>
      <c r="BG62" s="141"/>
      <c r="BH62" s="141"/>
      <c r="BI62" s="136"/>
      <c r="BJ62" s="136"/>
      <c r="BK62" s="136"/>
      <c r="BL62" s="136"/>
      <c r="BM62" s="136"/>
      <c r="BN62" s="136"/>
      <c r="BO62" s="136"/>
      <c r="BP62" s="136"/>
      <c r="BQ62" s="136"/>
      <c r="BR62" s="136"/>
      <c r="BS62" s="136"/>
      <c r="BT62" s="136"/>
      <c r="BU62" s="136"/>
      <c r="BV62" s="136"/>
      <c r="BW62" s="136"/>
      <c r="BX62" s="136"/>
      <c r="BY62" s="142"/>
      <c r="BZ62" s="142"/>
      <c r="CA62" s="142"/>
      <c r="CB62" s="142"/>
      <c r="CC62" s="142"/>
      <c r="CD62" s="142"/>
      <c r="CE62" s="142"/>
      <c r="CF62" s="142"/>
    </row>
    <row r="63" spans="1:84">
      <c r="A63" s="95">
        <v>30000</v>
      </c>
      <c r="B63" s="96" t="s">
        <v>440</v>
      </c>
      <c r="C63" s="116">
        <v>141275940.04332688</v>
      </c>
      <c r="D63" s="117">
        <v>9.0295792678313886E-4</v>
      </c>
      <c r="E63" s="116"/>
      <c r="F63" s="136"/>
      <c r="G63" s="136"/>
      <c r="H63" s="136"/>
      <c r="I63" s="136"/>
      <c r="J63" s="136"/>
      <c r="K63" s="136"/>
      <c r="L63" s="136"/>
      <c r="M63" s="136"/>
      <c r="N63" s="136"/>
      <c r="O63" s="136"/>
      <c r="P63" s="136"/>
      <c r="Q63" s="136"/>
      <c r="R63" s="136"/>
      <c r="S63" s="136"/>
      <c r="T63" s="136"/>
      <c r="U63" s="136"/>
      <c r="V63" s="136"/>
      <c r="W63" s="136"/>
      <c r="X63" s="136"/>
      <c r="Y63" s="136"/>
      <c r="Z63" s="136"/>
      <c r="AA63" s="136"/>
      <c r="AB63" s="136"/>
      <c r="AC63" s="136"/>
      <c r="AD63" s="136"/>
      <c r="AE63" s="136"/>
      <c r="AF63" s="136"/>
      <c r="AG63" s="136"/>
      <c r="AH63" s="136"/>
      <c r="AI63" s="136"/>
      <c r="AJ63" s="136"/>
      <c r="AK63" s="136"/>
      <c r="AL63" s="136"/>
      <c r="AM63" s="136"/>
      <c r="AN63" s="136"/>
      <c r="AO63" s="136"/>
      <c r="AP63" s="136"/>
      <c r="AQ63" s="136"/>
      <c r="AR63" s="136"/>
      <c r="AS63" s="136"/>
      <c r="AT63" s="136"/>
      <c r="AU63" s="137"/>
      <c r="AV63" s="137"/>
      <c r="AW63" s="137"/>
      <c r="AX63" s="137"/>
      <c r="AY63" s="137"/>
      <c r="AZ63" s="137"/>
      <c r="BA63" s="137"/>
      <c r="BB63" s="137"/>
      <c r="BC63" s="138"/>
      <c r="BD63" s="139"/>
      <c r="BE63" s="140"/>
      <c r="BF63" s="140"/>
      <c r="BG63" s="141"/>
      <c r="BH63" s="141"/>
      <c r="BI63" s="136"/>
      <c r="BJ63" s="136"/>
      <c r="BK63" s="136"/>
      <c r="BL63" s="136"/>
      <c r="BM63" s="136"/>
      <c r="BN63" s="136"/>
      <c r="BO63" s="136"/>
      <c r="BP63" s="136"/>
      <c r="BQ63" s="136"/>
      <c r="BR63" s="136"/>
      <c r="BS63" s="136"/>
      <c r="BT63" s="136"/>
      <c r="BU63" s="136"/>
      <c r="BV63" s="136"/>
      <c r="BW63" s="136"/>
      <c r="BX63" s="136"/>
      <c r="BY63" s="142"/>
      <c r="BZ63" s="142"/>
      <c r="CA63" s="142"/>
      <c r="CB63" s="142"/>
      <c r="CC63" s="142"/>
      <c r="CD63" s="142"/>
      <c r="CE63" s="142"/>
      <c r="CF63" s="142"/>
    </row>
    <row r="64" spans="1:84">
      <c r="A64" s="95">
        <v>30100</v>
      </c>
      <c r="B64" s="96" t="s">
        <v>441</v>
      </c>
      <c r="C64" s="116">
        <v>1230734158.0963254</v>
      </c>
      <c r="D64" s="117">
        <v>7.8661742648821371E-3</v>
      </c>
      <c r="E64" s="116"/>
      <c r="F64" s="136"/>
      <c r="G64" s="136"/>
      <c r="H64" s="136"/>
      <c r="I64" s="136"/>
      <c r="J64" s="136"/>
      <c r="K64" s="136"/>
      <c r="L64" s="136"/>
      <c r="M64" s="136"/>
      <c r="N64" s="136"/>
      <c r="O64" s="136"/>
      <c r="P64" s="136"/>
      <c r="Q64" s="136"/>
      <c r="R64" s="136"/>
      <c r="S64" s="136"/>
      <c r="T64" s="136"/>
      <c r="U64" s="136"/>
      <c r="V64" s="136"/>
      <c r="W64" s="136"/>
      <c r="X64" s="136"/>
      <c r="Y64" s="136"/>
      <c r="Z64" s="136"/>
      <c r="AA64" s="136"/>
      <c r="AB64" s="136"/>
      <c r="AC64" s="136"/>
      <c r="AD64" s="136"/>
      <c r="AE64" s="136"/>
      <c r="AF64" s="136"/>
      <c r="AG64" s="136"/>
      <c r="AH64" s="136"/>
      <c r="AI64" s="136"/>
      <c r="AJ64" s="136"/>
      <c r="AK64" s="136"/>
      <c r="AL64" s="136"/>
      <c r="AM64" s="136"/>
      <c r="AN64" s="136"/>
      <c r="AO64" s="136"/>
      <c r="AP64" s="136"/>
      <c r="AQ64" s="136"/>
      <c r="AR64" s="136"/>
      <c r="AS64" s="136"/>
      <c r="AT64" s="136"/>
      <c r="AU64" s="137"/>
      <c r="AV64" s="137"/>
      <c r="AW64" s="137"/>
      <c r="AX64" s="137"/>
      <c r="AY64" s="137"/>
      <c r="AZ64" s="137"/>
      <c r="BA64" s="137"/>
      <c r="BB64" s="137"/>
      <c r="BC64" s="138"/>
      <c r="BD64" s="139"/>
      <c r="BE64" s="140"/>
      <c r="BF64" s="140"/>
      <c r="BG64" s="141"/>
      <c r="BH64" s="141"/>
      <c r="BI64" s="136"/>
      <c r="BJ64" s="136"/>
      <c r="BK64" s="136"/>
      <c r="BL64" s="136"/>
      <c r="BM64" s="136"/>
      <c r="BN64" s="136"/>
      <c r="BO64" s="136"/>
      <c r="BP64" s="136"/>
      <c r="BQ64" s="136"/>
      <c r="BR64" s="136"/>
      <c r="BS64" s="136"/>
      <c r="BT64" s="136"/>
      <c r="BU64" s="136"/>
      <c r="BV64" s="136"/>
      <c r="BW64" s="136"/>
      <c r="BX64" s="136"/>
      <c r="BY64" s="142"/>
      <c r="BZ64" s="142"/>
      <c r="CA64" s="142"/>
      <c r="CB64" s="142"/>
      <c r="CC64" s="142"/>
      <c r="CD64" s="142"/>
      <c r="CE64" s="142"/>
      <c r="CF64" s="142"/>
    </row>
    <row r="65" spans="1:84">
      <c r="A65" s="95">
        <v>30102</v>
      </c>
      <c r="B65" s="96" t="s">
        <v>442</v>
      </c>
      <c r="C65" s="116">
        <v>22891996.327278987</v>
      </c>
      <c r="D65" s="117">
        <v>1.4631302072573557E-4</v>
      </c>
      <c r="E65" s="11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36"/>
      <c r="AE65" s="136"/>
      <c r="AF65" s="136"/>
      <c r="AG65" s="136"/>
      <c r="AH65" s="136"/>
      <c r="AI65" s="136"/>
      <c r="AJ65" s="136"/>
      <c r="AK65" s="136"/>
      <c r="AL65" s="136"/>
      <c r="AM65" s="136"/>
      <c r="AN65" s="136"/>
      <c r="AO65" s="136"/>
      <c r="AP65" s="136"/>
      <c r="AQ65" s="136"/>
      <c r="AR65" s="136"/>
      <c r="AS65" s="136"/>
      <c r="AT65" s="136"/>
      <c r="AU65" s="137"/>
      <c r="AV65" s="137"/>
      <c r="AW65" s="137"/>
      <c r="AX65" s="137"/>
      <c r="AY65" s="137"/>
      <c r="AZ65" s="137"/>
      <c r="BA65" s="137"/>
      <c r="BB65" s="137"/>
      <c r="BC65" s="138"/>
      <c r="BD65" s="139"/>
      <c r="BE65" s="140"/>
      <c r="BF65" s="140"/>
      <c r="BG65" s="141"/>
      <c r="BH65" s="141"/>
      <c r="BI65" s="136"/>
      <c r="BJ65" s="136"/>
      <c r="BK65" s="136"/>
      <c r="BL65" s="136"/>
      <c r="BM65" s="136"/>
      <c r="BN65" s="136"/>
      <c r="BO65" s="136"/>
      <c r="BP65" s="136"/>
      <c r="BQ65" s="136"/>
      <c r="BR65" s="136"/>
      <c r="BS65" s="136"/>
      <c r="BT65" s="136"/>
      <c r="BU65" s="136"/>
      <c r="BV65" s="136"/>
      <c r="BW65" s="136"/>
      <c r="BX65" s="136"/>
      <c r="BY65" s="142"/>
      <c r="BZ65" s="142"/>
      <c r="CA65" s="142"/>
      <c r="CB65" s="142"/>
      <c r="CC65" s="142"/>
      <c r="CD65" s="142"/>
      <c r="CE65" s="142"/>
      <c r="CF65" s="142"/>
    </row>
    <row r="66" spans="1:84">
      <c r="A66" s="95">
        <v>30103</v>
      </c>
      <c r="B66" s="96" t="s">
        <v>443</v>
      </c>
      <c r="C66" s="116">
        <v>30824703.911766972</v>
      </c>
      <c r="D66" s="117">
        <v>1.9701451449791939E-4</v>
      </c>
      <c r="E66" s="116"/>
      <c r="F66" s="136"/>
      <c r="G66" s="136"/>
      <c r="H66" s="136"/>
      <c r="I66" s="136"/>
      <c r="J66" s="136"/>
      <c r="K66" s="136"/>
      <c r="L66" s="136"/>
      <c r="M66" s="136"/>
      <c r="N66" s="136"/>
      <c r="O66" s="136"/>
      <c r="P66" s="136"/>
      <c r="Q66" s="136"/>
      <c r="R66" s="136"/>
      <c r="S66" s="136"/>
      <c r="T66" s="136"/>
      <c r="U66" s="136"/>
      <c r="V66" s="136"/>
      <c r="W66" s="136"/>
      <c r="X66" s="136"/>
      <c r="Y66" s="136"/>
      <c r="Z66" s="136"/>
      <c r="AA66" s="136"/>
      <c r="AB66" s="136"/>
      <c r="AC66" s="136"/>
      <c r="AD66" s="136"/>
      <c r="AE66" s="136"/>
      <c r="AF66" s="136"/>
      <c r="AG66" s="136"/>
      <c r="AH66" s="136"/>
      <c r="AI66" s="136"/>
      <c r="AJ66" s="136"/>
      <c r="AK66" s="136"/>
      <c r="AL66" s="136"/>
      <c r="AM66" s="136"/>
      <c r="AN66" s="136"/>
      <c r="AO66" s="136"/>
      <c r="AP66" s="136"/>
      <c r="AQ66" s="136"/>
      <c r="AR66" s="136"/>
      <c r="AS66" s="136"/>
      <c r="AT66" s="136"/>
      <c r="AU66" s="137"/>
      <c r="AV66" s="137"/>
      <c r="AW66" s="137"/>
      <c r="AX66" s="137"/>
      <c r="AY66" s="137"/>
      <c r="AZ66" s="137"/>
      <c r="BA66" s="137"/>
      <c r="BB66" s="137"/>
      <c r="BC66" s="138"/>
      <c r="BD66" s="139"/>
      <c r="BE66" s="140"/>
      <c r="BF66" s="140"/>
      <c r="BG66" s="141"/>
      <c r="BH66" s="141"/>
      <c r="BI66" s="136"/>
      <c r="BJ66" s="136"/>
      <c r="BK66" s="136"/>
      <c r="BL66" s="136"/>
      <c r="BM66" s="136"/>
      <c r="BN66" s="136"/>
      <c r="BO66" s="136"/>
      <c r="BP66" s="136"/>
      <c r="BQ66" s="136"/>
      <c r="BR66" s="136"/>
      <c r="BS66" s="136"/>
      <c r="BT66" s="136"/>
      <c r="BU66" s="136"/>
      <c r="BV66" s="136"/>
      <c r="BW66" s="136"/>
      <c r="BX66" s="136"/>
      <c r="BY66" s="142"/>
      <c r="BZ66" s="142"/>
      <c r="CA66" s="142"/>
      <c r="CB66" s="142"/>
      <c r="CC66" s="142"/>
      <c r="CD66" s="142"/>
      <c r="CE66" s="142"/>
      <c r="CF66" s="142"/>
    </row>
    <row r="67" spans="1:84">
      <c r="A67" s="95">
        <v>30104</v>
      </c>
      <c r="B67" s="96" t="s">
        <v>444</v>
      </c>
      <c r="C67" s="116">
        <v>18299991.133121978</v>
      </c>
      <c r="D67" s="117">
        <v>1.1696345498494636E-4</v>
      </c>
      <c r="E67" s="116"/>
      <c r="F67" s="136"/>
      <c r="G67" s="136"/>
      <c r="H67" s="136"/>
      <c r="I67" s="136"/>
      <c r="J67" s="136"/>
      <c r="K67" s="136"/>
      <c r="L67" s="136"/>
      <c r="M67" s="136"/>
      <c r="N67" s="136"/>
      <c r="O67" s="136"/>
      <c r="P67" s="136"/>
      <c r="Q67" s="136"/>
      <c r="R67" s="136"/>
      <c r="S67" s="136"/>
      <c r="T67" s="136"/>
      <c r="U67" s="136"/>
      <c r="V67" s="136"/>
      <c r="W67" s="136"/>
      <c r="X67" s="136"/>
      <c r="Y67" s="136"/>
      <c r="Z67" s="136"/>
      <c r="AA67" s="136"/>
      <c r="AB67" s="136"/>
      <c r="AC67" s="136"/>
      <c r="AD67" s="136"/>
      <c r="AE67" s="136"/>
      <c r="AF67" s="136"/>
      <c r="AG67" s="136"/>
      <c r="AH67" s="136"/>
      <c r="AI67" s="136"/>
      <c r="AJ67" s="136"/>
      <c r="AK67" s="136"/>
      <c r="AL67" s="136"/>
      <c r="AM67" s="136"/>
      <c r="AN67" s="136"/>
      <c r="AO67" s="136"/>
      <c r="AP67" s="136"/>
      <c r="AQ67" s="136"/>
      <c r="AR67" s="136"/>
      <c r="AS67" s="136"/>
      <c r="AT67" s="136"/>
      <c r="AU67" s="137"/>
      <c r="AV67" s="137"/>
      <c r="AW67" s="137"/>
      <c r="AX67" s="137"/>
      <c r="AY67" s="137"/>
      <c r="AZ67" s="137"/>
      <c r="BA67" s="137"/>
      <c r="BB67" s="137"/>
      <c r="BC67" s="138"/>
      <c r="BD67" s="139"/>
      <c r="BE67" s="140"/>
      <c r="BF67" s="140"/>
      <c r="BG67" s="141"/>
      <c r="BH67" s="141"/>
      <c r="BI67" s="136"/>
      <c r="BJ67" s="136"/>
      <c r="BK67" s="136"/>
      <c r="BL67" s="136"/>
      <c r="BM67" s="136"/>
      <c r="BN67" s="136"/>
      <c r="BO67" s="136"/>
      <c r="BP67" s="136"/>
      <c r="BQ67" s="136"/>
      <c r="BR67" s="136"/>
      <c r="BS67" s="136"/>
      <c r="BT67" s="136"/>
      <c r="BU67" s="136"/>
      <c r="BV67" s="136"/>
      <c r="BW67" s="136"/>
      <c r="BX67" s="136"/>
      <c r="BY67" s="142"/>
      <c r="BZ67" s="142"/>
      <c r="CA67" s="142"/>
      <c r="CB67" s="142"/>
      <c r="CC67" s="142"/>
      <c r="CD67" s="142"/>
      <c r="CE67" s="142"/>
      <c r="CF67" s="142"/>
    </row>
    <row r="68" spans="1:84">
      <c r="A68" s="95">
        <v>30105</v>
      </c>
      <c r="B68" s="96" t="s">
        <v>445</v>
      </c>
      <c r="C68" s="116">
        <v>114402693.57095787</v>
      </c>
      <c r="D68" s="117">
        <v>7.3119894989591482E-4</v>
      </c>
      <c r="E68" s="116"/>
      <c r="F68" s="136"/>
      <c r="G68" s="136"/>
      <c r="H68" s="136"/>
      <c r="I68" s="136"/>
      <c r="J68" s="136"/>
      <c r="K68" s="136"/>
      <c r="L68" s="136"/>
      <c r="M68" s="136"/>
      <c r="N68" s="136"/>
      <c r="O68" s="136"/>
      <c r="P68" s="136"/>
      <c r="Q68" s="136"/>
      <c r="R68" s="136"/>
      <c r="S68" s="136"/>
      <c r="T68" s="136"/>
      <c r="U68" s="136"/>
      <c r="V68" s="136"/>
      <c r="W68" s="136"/>
      <c r="X68" s="136"/>
      <c r="Y68" s="136"/>
      <c r="Z68" s="136"/>
      <c r="AA68" s="136"/>
      <c r="AB68" s="136"/>
      <c r="AC68" s="136"/>
      <c r="AD68" s="136"/>
      <c r="AE68" s="136"/>
      <c r="AF68" s="136"/>
      <c r="AG68" s="136"/>
      <c r="AH68" s="136"/>
      <c r="AI68" s="136"/>
      <c r="AJ68" s="136"/>
      <c r="AK68" s="136"/>
      <c r="AL68" s="136"/>
      <c r="AM68" s="136"/>
      <c r="AN68" s="136"/>
      <c r="AO68" s="136"/>
      <c r="AP68" s="136"/>
      <c r="AQ68" s="136"/>
      <c r="AR68" s="136"/>
      <c r="AS68" s="136"/>
      <c r="AT68" s="136"/>
      <c r="AU68" s="137"/>
      <c r="AV68" s="137"/>
      <c r="AW68" s="137"/>
      <c r="AX68" s="137"/>
      <c r="AY68" s="137"/>
      <c r="AZ68" s="137"/>
      <c r="BA68" s="137"/>
      <c r="BB68" s="137"/>
      <c r="BC68" s="138"/>
      <c r="BD68" s="139"/>
      <c r="BE68" s="140"/>
      <c r="BF68" s="140"/>
      <c r="BG68" s="141"/>
      <c r="BH68" s="141"/>
      <c r="BI68" s="136"/>
      <c r="BJ68" s="136"/>
      <c r="BK68" s="136"/>
      <c r="BL68" s="136"/>
      <c r="BM68" s="136"/>
      <c r="BN68" s="136"/>
      <c r="BO68" s="136"/>
      <c r="BP68" s="136"/>
      <c r="BQ68" s="136"/>
      <c r="BR68" s="136"/>
      <c r="BS68" s="136"/>
      <c r="BT68" s="136"/>
      <c r="BU68" s="136"/>
      <c r="BV68" s="136"/>
      <c r="BW68" s="136"/>
      <c r="BX68" s="136"/>
      <c r="BY68" s="142"/>
      <c r="BZ68" s="142"/>
      <c r="CA68" s="142"/>
      <c r="CB68" s="142"/>
      <c r="CC68" s="142"/>
      <c r="CD68" s="142"/>
      <c r="CE68" s="142"/>
      <c r="CF68" s="142"/>
    </row>
    <row r="69" spans="1:84">
      <c r="A69" s="95">
        <v>30200</v>
      </c>
      <c r="B69" s="96" t="s">
        <v>446</v>
      </c>
      <c r="C69" s="116">
        <v>281518404.34542543</v>
      </c>
      <c r="D69" s="117">
        <v>1.7993104463582702E-3</v>
      </c>
      <c r="E69" s="116"/>
      <c r="F69" s="136"/>
      <c r="G69" s="136"/>
      <c r="H69" s="136"/>
      <c r="I69" s="136"/>
      <c r="J69" s="136"/>
      <c r="K69" s="136"/>
      <c r="L69" s="136"/>
      <c r="M69" s="136"/>
      <c r="N69" s="136"/>
      <c r="O69" s="136"/>
      <c r="P69" s="136"/>
      <c r="Q69" s="136"/>
      <c r="R69" s="136"/>
      <c r="S69" s="136"/>
      <c r="T69" s="136"/>
      <c r="U69" s="136"/>
      <c r="V69" s="136"/>
      <c r="W69" s="136"/>
      <c r="X69" s="136"/>
      <c r="Y69" s="136"/>
      <c r="Z69" s="136"/>
      <c r="AA69" s="136"/>
      <c r="AB69" s="136"/>
      <c r="AC69" s="136"/>
      <c r="AD69" s="136"/>
      <c r="AE69" s="136"/>
      <c r="AF69" s="136"/>
      <c r="AG69" s="136"/>
      <c r="AH69" s="136"/>
      <c r="AI69" s="136"/>
      <c r="AJ69" s="136"/>
      <c r="AK69" s="136"/>
      <c r="AL69" s="136"/>
      <c r="AM69" s="136"/>
      <c r="AN69" s="136"/>
      <c r="AO69" s="136"/>
      <c r="AP69" s="136"/>
      <c r="AQ69" s="136"/>
      <c r="AR69" s="136"/>
      <c r="AS69" s="136"/>
      <c r="AT69" s="136"/>
      <c r="AU69" s="137"/>
      <c r="AV69" s="137"/>
      <c r="AW69" s="137"/>
      <c r="AX69" s="137"/>
      <c r="AY69" s="137"/>
      <c r="AZ69" s="137"/>
      <c r="BA69" s="137"/>
      <c r="BB69" s="137"/>
      <c r="BC69" s="138"/>
      <c r="BD69" s="139"/>
      <c r="BE69" s="140"/>
      <c r="BF69" s="140"/>
      <c r="BG69" s="141"/>
      <c r="BH69" s="141"/>
      <c r="BI69" s="136"/>
      <c r="BJ69" s="136"/>
      <c r="BK69" s="136"/>
      <c r="BL69" s="136"/>
      <c r="BM69" s="136"/>
      <c r="BN69" s="136"/>
      <c r="BO69" s="136"/>
      <c r="BP69" s="136"/>
      <c r="BQ69" s="136"/>
      <c r="BR69" s="136"/>
      <c r="BS69" s="136"/>
      <c r="BT69" s="136"/>
      <c r="BU69" s="136"/>
      <c r="BV69" s="136"/>
      <c r="BW69" s="136"/>
      <c r="BX69" s="136"/>
      <c r="BY69" s="142"/>
      <c r="BZ69" s="142"/>
      <c r="CA69" s="142"/>
      <c r="CB69" s="142"/>
      <c r="CC69" s="142"/>
      <c r="CD69" s="142"/>
      <c r="CE69" s="142"/>
      <c r="CF69" s="142"/>
    </row>
    <row r="70" spans="1:84">
      <c r="A70" s="95">
        <v>30300</v>
      </c>
      <c r="B70" s="96" t="s">
        <v>447</v>
      </c>
      <c r="C70" s="116">
        <v>89075106.965557888</v>
      </c>
      <c r="D70" s="117">
        <v>5.6931897879383892E-4</v>
      </c>
      <c r="E70" s="116"/>
      <c r="F70" s="136"/>
      <c r="G70" s="136"/>
      <c r="H70" s="136"/>
      <c r="I70" s="136"/>
      <c r="J70" s="136"/>
      <c r="K70" s="136"/>
      <c r="L70" s="136"/>
      <c r="M70" s="136"/>
      <c r="N70" s="136"/>
      <c r="O70" s="136"/>
      <c r="P70" s="136"/>
      <c r="Q70" s="136"/>
      <c r="R70" s="136"/>
      <c r="S70" s="136"/>
      <c r="T70" s="136"/>
      <c r="U70" s="136"/>
      <c r="V70" s="136"/>
      <c r="W70" s="136"/>
      <c r="X70" s="136"/>
      <c r="Y70" s="136"/>
      <c r="Z70" s="136"/>
      <c r="AA70" s="136"/>
      <c r="AB70" s="136"/>
      <c r="AC70" s="136"/>
      <c r="AD70" s="136"/>
      <c r="AE70" s="136"/>
      <c r="AF70" s="136"/>
      <c r="AG70" s="136"/>
      <c r="AH70" s="136"/>
      <c r="AI70" s="136"/>
      <c r="AJ70" s="136"/>
      <c r="AK70" s="136"/>
      <c r="AL70" s="136"/>
      <c r="AM70" s="136"/>
      <c r="AN70" s="136"/>
      <c r="AO70" s="136"/>
      <c r="AP70" s="136"/>
      <c r="AQ70" s="136"/>
      <c r="AR70" s="136"/>
      <c r="AS70" s="136"/>
      <c r="AT70" s="136"/>
      <c r="AU70" s="137"/>
      <c r="AV70" s="137"/>
      <c r="AW70" s="137"/>
      <c r="AX70" s="137"/>
      <c r="AY70" s="137"/>
      <c r="AZ70" s="137"/>
      <c r="BA70" s="137"/>
      <c r="BB70" s="137"/>
      <c r="BC70" s="138"/>
      <c r="BD70" s="139"/>
      <c r="BE70" s="140"/>
      <c r="BF70" s="140"/>
      <c r="BG70" s="141"/>
      <c r="BH70" s="141"/>
      <c r="BI70" s="136"/>
      <c r="BJ70" s="136"/>
      <c r="BK70" s="136"/>
      <c r="BL70" s="136"/>
      <c r="BM70" s="136"/>
      <c r="BN70" s="136"/>
      <c r="BO70" s="136"/>
      <c r="BP70" s="136"/>
      <c r="BQ70" s="136"/>
      <c r="BR70" s="136"/>
      <c r="BS70" s="136"/>
      <c r="BT70" s="136"/>
      <c r="BU70" s="136"/>
      <c r="BV70" s="136"/>
      <c r="BW70" s="136"/>
      <c r="BX70" s="136"/>
      <c r="BY70" s="142"/>
      <c r="BZ70" s="142"/>
      <c r="CA70" s="142"/>
      <c r="CB70" s="142"/>
      <c r="CC70" s="142"/>
      <c r="CD70" s="142"/>
      <c r="CE70" s="142"/>
      <c r="CF70" s="142"/>
    </row>
    <row r="71" spans="1:84">
      <c r="A71" s="95">
        <v>30400</v>
      </c>
      <c r="B71" s="96" t="s">
        <v>448</v>
      </c>
      <c r="C71" s="116">
        <v>168912080.60257411</v>
      </c>
      <c r="D71" s="117">
        <v>1.0795929021088187E-3</v>
      </c>
      <c r="E71" s="116"/>
      <c r="F71" s="136"/>
      <c r="G71" s="136"/>
      <c r="H71" s="136"/>
      <c r="I71" s="136"/>
      <c r="J71" s="136"/>
      <c r="K71" s="136"/>
      <c r="L71" s="136"/>
      <c r="M71" s="136"/>
      <c r="N71" s="136"/>
      <c r="O71" s="136"/>
      <c r="P71" s="136"/>
      <c r="Q71" s="136"/>
      <c r="R71" s="136"/>
      <c r="S71" s="136"/>
      <c r="T71" s="136"/>
      <c r="U71" s="136"/>
      <c r="V71" s="136"/>
      <c r="W71" s="136"/>
      <c r="X71" s="136"/>
      <c r="Y71" s="136"/>
      <c r="Z71" s="136"/>
      <c r="AA71" s="136"/>
      <c r="AB71" s="136"/>
      <c r="AC71" s="136"/>
      <c r="AD71" s="136"/>
      <c r="AE71" s="136"/>
      <c r="AF71" s="136"/>
      <c r="AG71" s="136"/>
      <c r="AH71" s="136"/>
      <c r="AI71" s="136"/>
      <c r="AJ71" s="136"/>
      <c r="AK71" s="136"/>
      <c r="AL71" s="136"/>
      <c r="AM71" s="136"/>
      <c r="AN71" s="136"/>
      <c r="AO71" s="136"/>
      <c r="AP71" s="136"/>
      <c r="AQ71" s="136"/>
      <c r="AR71" s="136"/>
      <c r="AS71" s="136"/>
      <c r="AT71" s="136"/>
      <c r="AU71" s="137"/>
      <c r="AV71" s="137"/>
      <c r="AW71" s="137"/>
      <c r="AX71" s="137"/>
      <c r="AY71" s="137"/>
      <c r="AZ71" s="137"/>
      <c r="BA71" s="137"/>
      <c r="BB71" s="137"/>
      <c r="BC71" s="138"/>
      <c r="BD71" s="139"/>
      <c r="BE71" s="140"/>
      <c r="BF71" s="140"/>
      <c r="BG71" s="141"/>
      <c r="BH71" s="141"/>
      <c r="BI71" s="136"/>
      <c r="BJ71" s="136"/>
      <c r="BK71" s="136"/>
      <c r="BL71" s="136"/>
      <c r="BM71" s="136"/>
      <c r="BN71" s="136"/>
      <c r="BO71" s="136"/>
      <c r="BP71" s="136"/>
      <c r="BQ71" s="136"/>
      <c r="BR71" s="136"/>
      <c r="BS71" s="136"/>
      <c r="BT71" s="136"/>
      <c r="BU71" s="136"/>
      <c r="BV71" s="136"/>
      <c r="BW71" s="136"/>
      <c r="BX71" s="136"/>
      <c r="BY71" s="142"/>
      <c r="BZ71" s="142"/>
      <c r="CA71" s="142"/>
      <c r="CB71" s="142"/>
      <c r="CC71" s="142"/>
      <c r="CD71" s="142"/>
      <c r="CE71" s="142"/>
      <c r="CF71" s="142"/>
    </row>
    <row r="72" spans="1:84">
      <c r="A72" s="95">
        <v>30405</v>
      </c>
      <c r="B72" s="96" t="s">
        <v>449</v>
      </c>
      <c r="C72" s="116">
        <v>108397592.53525788</v>
      </c>
      <c r="D72" s="117">
        <v>6.9281765454119271E-4</v>
      </c>
      <c r="E72" s="116"/>
      <c r="F72" s="136"/>
      <c r="G72" s="136"/>
      <c r="H72" s="136"/>
      <c r="I72" s="136"/>
      <c r="J72" s="136"/>
      <c r="K72" s="136"/>
      <c r="L72" s="136"/>
      <c r="M72" s="136"/>
      <c r="N72" s="136"/>
      <c r="O72" s="136"/>
      <c r="P72" s="136"/>
      <c r="Q72" s="136"/>
      <c r="R72" s="136"/>
      <c r="S72" s="136"/>
      <c r="T72" s="136"/>
      <c r="U72" s="136"/>
      <c r="V72" s="136"/>
      <c r="W72" s="136"/>
      <c r="X72" s="136"/>
      <c r="Y72" s="136"/>
      <c r="Z72" s="136"/>
      <c r="AA72" s="136"/>
      <c r="AB72" s="136"/>
      <c r="AC72" s="136"/>
      <c r="AD72" s="136"/>
      <c r="AE72" s="136"/>
      <c r="AF72" s="136"/>
      <c r="AG72" s="136"/>
      <c r="AH72" s="136"/>
      <c r="AI72" s="136"/>
      <c r="AJ72" s="136"/>
      <c r="AK72" s="136"/>
      <c r="AL72" s="136"/>
      <c r="AM72" s="136"/>
      <c r="AN72" s="136"/>
      <c r="AO72" s="136"/>
      <c r="AP72" s="136"/>
      <c r="AQ72" s="136"/>
      <c r="AR72" s="136"/>
      <c r="AS72" s="136"/>
      <c r="AT72" s="136"/>
      <c r="AU72" s="137"/>
      <c r="AV72" s="137"/>
      <c r="AW72" s="137"/>
      <c r="AX72" s="137"/>
      <c r="AY72" s="137"/>
      <c r="AZ72" s="137"/>
      <c r="BA72" s="137"/>
      <c r="BB72" s="137"/>
      <c r="BC72" s="138"/>
      <c r="BD72" s="139"/>
      <c r="BE72" s="140"/>
      <c r="BF72" s="140"/>
      <c r="BG72" s="141"/>
      <c r="BH72" s="141"/>
      <c r="BI72" s="136"/>
      <c r="BJ72" s="136"/>
      <c r="BK72" s="136"/>
      <c r="BL72" s="136"/>
      <c r="BM72" s="136"/>
      <c r="BN72" s="136"/>
      <c r="BO72" s="136"/>
      <c r="BP72" s="136"/>
      <c r="BQ72" s="136"/>
      <c r="BR72" s="136"/>
      <c r="BS72" s="136"/>
      <c r="BT72" s="136"/>
      <c r="BU72" s="136"/>
      <c r="BV72" s="136"/>
      <c r="BW72" s="136"/>
      <c r="BX72" s="136"/>
      <c r="BY72" s="142"/>
      <c r="BZ72" s="142"/>
      <c r="CA72" s="142"/>
      <c r="CB72" s="142"/>
      <c r="CC72" s="142"/>
      <c r="CD72" s="142"/>
      <c r="CE72" s="142"/>
      <c r="CF72" s="142"/>
    </row>
    <row r="73" spans="1:84">
      <c r="A73" s="95">
        <v>30500</v>
      </c>
      <c r="B73" s="96" t="s">
        <v>450</v>
      </c>
      <c r="C73" s="116">
        <v>181681531.87807506</v>
      </c>
      <c r="D73" s="117">
        <v>1.1612081951753418E-3</v>
      </c>
      <c r="E73" s="116"/>
      <c r="F73" s="136"/>
      <c r="G73" s="136"/>
      <c r="H73" s="136"/>
      <c r="I73" s="136"/>
      <c r="J73" s="136"/>
      <c r="K73" s="136"/>
      <c r="L73" s="136"/>
      <c r="M73" s="136"/>
      <c r="N73" s="136"/>
      <c r="O73" s="136"/>
      <c r="P73" s="136"/>
      <c r="Q73" s="136"/>
      <c r="R73" s="136"/>
      <c r="S73" s="136"/>
      <c r="T73" s="136"/>
      <c r="U73" s="136"/>
      <c r="V73" s="136"/>
      <c r="W73" s="136"/>
      <c r="X73" s="136"/>
      <c r="Y73" s="136"/>
      <c r="Z73" s="136"/>
      <c r="AA73" s="136"/>
      <c r="AB73" s="136"/>
      <c r="AC73" s="136"/>
      <c r="AD73" s="136"/>
      <c r="AE73" s="136"/>
      <c r="AF73" s="136"/>
      <c r="AG73" s="136"/>
      <c r="AH73" s="136"/>
      <c r="AI73" s="136"/>
      <c r="AJ73" s="136"/>
      <c r="AK73" s="136"/>
      <c r="AL73" s="136"/>
      <c r="AM73" s="136"/>
      <c r="AN73" s="136"/>
      <c r="AO73" s="136"/>
      <c r="AP73" s="136"/>
      <c r="AQ73" s="136"/>
      <c r="AR73" s="136"/>
      <c r="AS73" s="136"/>
      <c r="AT73" s="136"/>
      <c r="AU73" s="137"/>
      <c r="AV73" s="137"/>
      <c r="AW73" s="137"/>
      <c r="AX73" s="137"/>
      <c r="AY73" s="137"/>
      <c r="AZ73" s="137"/>
      <c r="BA73" s="137"/>
      <c r="BB73" s="137"/>
      <c r="BC73" s="138"/>
      <c r="BD73" s="139"/>
      <c r="BE73" s="140"/>
      <c r="BF73" s="140"/>
      <c r="BG73" s="141"/>
      <c r="BH73" s="141"/>
      <c r="BI73" s="136"/>
      <c r="BJ73" s="136"/>
      <c r="BK73" s="136"/>
      <c r="BL73" s="136"/>
      <c r="BM73" s="136"/>
      <c r="BN73" s="136"/>
      <c r="BO73" s="136"/>
      <c r="BP73" s="136"/>
      <c r="BQ73" s="136"/>
      <c r="BR73" s="136"/>
      <c r="BS73" s="136"/>
      <c r="BT73" s="136"/>
      <c r="BU73" s="136"/>
      <c r="BV73" s="136"/>
      <c r="BW73" s="136"/>
      <c r="BX73" s="136"/>
      <c r="BY73" s="142"/>
      <c r="BZ73" s="142"/>
      <c r="CA73" s="142"/>
      <c r="CB73" s="142"/>
      <c r="CC73" s="142"/>
      <c r="CD73" s="142"/>
      <c r="CE73" s="142"/>
      <c r="CF73" s="142"/>
    </row>
    <row r="74" spans="1:84">
      <c r="A74" s="95">
        <v>30600</v>
      </c>
      <c r="B74" s="96" t="s">
        <v>451</v>
      </c>
      <c r="C74" s="116">
        <v>141523147.19381386</v>
      </c>
      <c r="D74" s="117">
        <v>9.0453793860978979E-4</v>
      </c>
      <c r="E74" s="116"/>
      <c r="F74" s="136"/>
      <c r="G74" s="136"/>
      <c r="H74" s="136"/>
      <c r="I74" s="136"/>
      <c r="J74" s="136"/>
      <c r="K74" s="136"/>
      <c r="L74" s="136"/>
      <c r="M74" s="136"/>
      <c r="N74" s="136"/>
      <c r="O74" s="136"/>
      <c r="P74" s="136"/>
      <c r="Q74" s="136"/>
      <c r="R74" s="136"/>
      <c r="S74" s="136"/>
      <c r="T74" s="136"/>
      <c r="U74" s="136"/>
      <c r="V74" s="136"/>
      <c r="W74" s="136"/>
      <c r="X74" s="136"/>
      <c r="Y74" s="136"/>
      <c r="Z74" s="136"/>
      <c r="AA74" s="136"/>
      <c r="AB74" s="136"/>
      <c r="AC74" s="136"/>
      <c r="AD74" s="136"/>
      <c r="AE74" s="136"/>
      <c r="AF74" s="136"/>
      <c r="AG74" s="136"/>
      <c r="AH74" s="136"/>
      <c r="AI74" s="136"/>
      <c r="AJ74" s="136"/>
      <c r="AK74" s="136"/>
      <c r="AL74" s="136"/>
      <c r="AM74" s="136"/>
      <c r="AN74" s="136"/>
      <c r="AO74" s="136"/>
      <c r="AP74" s="136"/>
      <c r="AQ74" s="136"/>
      <c r="AR74" s="136"/>
      <c r="AS74" s="136"/>
      <c r="AT74" s="136"/>
      <c r="AU74" s="137"/>
      <c r="AV74" s="137"/>
      <c r="AW74" s="137"/>
      <c r="AX74" s="137"/>
      <c r="AY74" s="137"/>
      <c r="AZ74" s="137"/>
      <c r="BA74" s="137"/>
      <c r="BB74" s="137"/>
      <c r="BC74" s="138"/>
      <c r="BD74" s="139"/>
      <c r="BE74" s="140"/>
      <c r="BF74" s="140"/>
      <c r="BG74" s="141"/>
      <c r="BH74" s="141"/>
      <c r="BI74" s="136"/>
      <c r="BJ74" s="136"/>
      <c r="BK74" s="136"/>
      <c r="BL74" s="136"/>
      <c r="BM74" s="136"/>
      <c r="BN74" s="136"/>
      <c r="BO74" s="136"/>
      <c r="BP74" s="136"/>
      <c r="BQ74" s="136"/>
      <c r="BR74" s="136"/>
      <c r="BS74" s="136"/>
      <c r="BT74" s="136"/>
      <c r="BU74" s="136"/>
      <c r="BV74" s="136"/>
      <c r="BW74" s="136"/>
      <c r="BX74" s="136"/>
      <c r="BY74" s="142"/>
      <c r="BZ74" s="142"/>
      <c r="CA74" s="142"/>
      <c r="CB74" s="142"/>
      <c r="CC74" s="142"/>
      <c r="CD74" s="142"/>
      <c r="CE74" s="142"/>
      <c r="CF74" s="142"/>
    </row>
    <row r="75" spans="1:84">
      <c r="A75" s="95">
        <v>30601</v>
      </c>
      <c r="B75" s="96" t="s">
        <v>452</v>
      </c>
      <c r="C75" s="116">
        <v>2857973.3228489994</v>
      </c>
      <c r="D75" s="117">
        <v>1.8266589948789697E-5</v>
      </c>
      <c r="E75" s="116"/>
      <c r="F75" s="136"/>
      <c r="G75" s="136"/>
      <c r="H75" s="136"/>
      <c r="I75" s="136"/>
      <c r="J75" s="136"/>
      <c r="K75" s="136"/>
      <c r="L75" s="136"/>
      <c r="M75" s="136"/>
      <c r="N75" s="136"/>
      <c r="O75" s="136"/>
      <c r="P75" s="136"/>
      <c r="Q75" s="136"/>
      <c r="R75" s="136"/>
      <c r="S75" s="136"/>
      <c r="T75" s="136"/>
      <c r="U75" s="136"/>
      <c r="V75" s="136"/>
      <c r="W75" s="136"/>
      <c r="X75" s="136"/>
      <c r="Y75" s="136"/>
      <c r="Z75" s="136"/>
      <c r="AA75" s="136"/>
      <c r="AB75" s="136"/>
      <c r="AC75" s="136"/>
      <c r="AD75" s="136"/>
      <c r="AE75" s="136"/>
      <c r="AF75" s="136"/>
      <c r="AG75" s="136"/>
      <c r="AH75" s="136"/>
      <c r="AI75" s="136"/>
      <c r="AJ75" s="136"/>
      <c r="AK75" s="136"/>
      <c r="AL75" s="136"/>
      <c r="AM75" s="136"/>
      <c r="AN75" s="136"/>
      <c r="AO75" s="136"/>
      <c r="AP75" s="136"/>
      <c r="AQ75" s="136"/>
      <c r="AR75" s="136"/>
      <c r="AS75" s="136"/>
      <c r="AT75" s="136"/>
      <c r="AU75" s="137"/>
      <c r="AV75" s="137"/>
      <c r="AW75" s="137"/>
      <c r="AX75" s="137"/>
      <c r="AY75" s="137"/>
      <c r="AZ75" s="137"/>
      <c r="BA75" s="137"/>
      <c r="BB75" s="137"/>
      <c r="BC75" s="138"/>
      <c r="BD75" s="139"/>
      <c r="BE75" s="140"/>
      <c r="BF75" s="140"/>
      <c r="BG75" s="141"/>
      <c r="BH75" s="141"/>
      <c r="BI75" s="136"/>
      <c r="BJ75" s="136"/>
      <c r="BK75" s="136"/>
      <c r="BL75" s="136"/>
      <c r="BM75" s="136"/>
      <c r="BN75" s="136"/>
      <c r="BO75" s="136"/>
      <c r="BP75" s="136"/>
      <c r="BQ75" s="136"/>
      <c r="BR75" s="136"/>
      <c r="BS75" s="136"/>
      <c r="BT75" s="136"/>
      <c r="BU75" s="136"/>
      <c r="BV75" s="136"/>
      <c r="BW75" s="136"/>
      <c r="BX75" s="136"/>
      <c r="BY75" s="142"/>
      <c r="BZ75" s="142"/>
      <c r="CA75" s="142"/>
      <c r="CB75" s="142"/>
      <c r="CC75" s="142"/>
      <c r="CD75" s="142"/>
      <c r="CE75" s="142"/>
      <c r="CF75" s="142"/>
    </row>
    <row r="76" spans="1:84">
      <c r="A76" s="95">
        <v>30700</v>
      </c>
      <c r="B76" s="96" t="s">
        <v>453</v>
      </c>
      <c r="C76" s="116">
        <v>363350314.19291508</v>
      </c>
      <c r="D76" s="117">
        <v>2.3223349021710077E-3</v>
      </c>
      <c r="E76" s="116"/>
      <c r="F76" s="136"/>
      <c r="G76" s="136"/>
      <c r="H76" s="136"/>
      <c r="I76" s="136"/>
      <c r="J76" s="136"/>
      <c r="K76" s="136"/>
      <c r="L76" s="136"/>
      <c r="M76" s="136"/>
      <c r="N76" s="136"/>
      <c r="O76" s="136"/>
      <c r="P76" s="136"/>
      <c r="Q76" s="136"/>
      <c r="R76" s="136"/>
      <c r="S76" s="136"/>
      <c r="T76" s="136"/>
      <c r="U76" s="136"/>
      <c r="V76" s="136"/>
      <c r="W76" s="136"/>
      <c r="X76" s="136"/>
      <c r="Y76" s="136"/>
      <c r="Z76" s="136"/>
      <c r="AA76" s="136"/>
      <c r="AB76" s="136"/>
      <c r="AC76" s="136"/>
      <c r="AD76" s="136"/>
      <c r="AE76" s="136"/>
      <c r="AF76" s="136"/>
      <c r="AG76" s="136"/>
      <c r="AH76" s="136"/>
      <c r="AI76" s="136"/>
      <c r="AJ76" s="136"/>
      <c r="AK76" s="136"/>
      <c r="AL76" s="136"/>
      <c r="AM76" s="136"/>
      <c r="AN76" s="136"/>
      <c r="AO76" s="136"/>
      <c r="AP76" s="136"/>
      <c r="AQ76" s="136"/>
      <c r="AR76" s="136"/>
      <c r="AS76" s="136"/>
      <c r="AT76" s="136"/>
      <c r="AU76" s="137"/>
      <c r="AV76" s="137"/>
      <c r="AW76" s="137"/>
      <c r="AX76" s="137"/>
      <c r="AY76" s="137"/>
      <c r="AZ76" s="137"/>
      <c r="BA76" s="137"/>
      <c r="BB76" s="137"/>
      <c r="BC76" s="138"/>
      <c r="BD76" s="139"/>
      <c r="BE76" s="140"/>
      <c r="BF76" s="140"/>
      <c r="BG76" s="141"/>
      <c r="BH76" s="141"/>
      <c r="BI76" s="136"/>
      <c r="BJ76" s="136"/>
      <c r="BK76" s="136"/>
      <c r="BL76" s="136"/>
      <c r="BM76" s="136"/>
      <c r="BN76" s="136"/>
      <c r="BO76" s="136"/>
      <c r="BP76" s="136"/>
      <c r="BQ76" s="136"/>
      <c r="BR76" s="136"/>
      <c r="BS76" s="136"/>
      <c r="BT76" s="136"/>
      <c r="BU76" s="136"/>
      <c r="BV76" s="136"/>
      <c r="BW76" s="136"/>
      <c r="BX76" s="136"/>
      <c r="BY76" s="142"/>
      <c r="BZ76" s="142"/>
      <c r="CA76" s="142"/>
      <c r="CB76" s="142"/>
      <c r="CC76" s="142"/>
      <c r="CD76" s="142"/>
      <c r="CE76" s="142"/>
      <c r="CF76" s="142"/>
    </row>
    <row r="77" spans="1:84">
      <c r="A77" s="95">
        <v>30705</v>
      </c>
      <c r="B77" s="96" t="s">
        <v>454</v>
      </c>
      <c r="C77" s="116">
        <v>64233804.540324956</v>
      </c>
      <c r="D77" s="117">
        <v>4.1054706809480414E-4</v>
      </c>
      <c r="E77" s="116"/>
      <c r="F77" s="136"/>
      <c r="G77" s="136"/>
      <c r="H77" s="136"/>
      <c r="I77" s="136"/>
      <c r="J77" s="136"/>
      <c r="K77" s="136"/>
      <c r="L77" s="136"/>
      <c r="M77" s="136"/>
      <c r="N77" s="136"/>
      <c r="O77" s="136"/>
      <c r="P77" s="136"/>
      <c r="Q77" s="136"/>
      <c r="R77" s="136"/>
      <c r="S77" s="136"/>
      <c r="T77" s="136"/>
      <c r="U77" s="136"/>
      <c r="V77" s="136"/>
      <c r="W77" s="136"/>
      <c r="X77" s="136"/>
      <c r="Y77" s="136"/>
      <c r="Z77" s="136"/>
      <c r="AA77" s="136"/>
      <c r="AB77" s="136"/>
      <c r="AC77" s="136"/>
      <c r="AD77" s="136"/>
      <c r="AE77" s="136"/>
      <c r="AF77" s="136"/>
      <c r="AG77" s="136"/>
      <c r="AH77" s="136"/>
      <c r="AI77" s="136"/>
      <c r="AJ77" s="136"/>
      <c r="AK77" s="136"/>
      <c r="AL77" s="136"/>
      <c r="AM77" s="136"/>
      <c r="AN77" s="136"/>
      <c r="AO77" s="136"/>
      <c r="AP77" s="136"/>
      <c r="AQ77" s="136"/>
      <c r="AR77" s="136"/>
      <c r="AS77" s="136"/>
      <c r="AT77" s="136"/>
      <c r="AU77" s="137"/>
      <c r="AV77" s="137"/>
      <c r="AW77" s="137"/>
      <c r="AX77" s="137"/>
      <c r="AY77" s="137"/>
      <c r="AZ77" s="137"/>
      <c r="BA77" s="137"/>
      <c r="BB77" s="137"/>
      <c r="BC77" s="138"/>
      <c r="BD77" s="139"/>
      <c r="BE77" s="140"/>
      <c r="BF77" s="140"/>
      <c r="BG77" s="141"/>
      <c r="BH77" s="141"/>
      <c r="BI77" s="136"/>
      <c r="BJ77" s="136"/>
      <c r="BK77" s="136"/>
      <c r="BL77" s="136"/>
      <c r="BM77" s="136"/>
      <c r="BN77" s="136"/>
      <c r="BO77" s="136"/>
      <c r="BP77" s="136"/>
      <c r="BQ77" s="136"/>
      <c r="BR77" s="136"/>
      <c r="BS77" s="136"/>
      <c r="BT77" s="136"/>
      <c r="BU77" s="136"/>
      <c r="BV77" s="136"/>
      <c r="BW77" s="136"/>
      <c r="BX77" s="136"/>
      <c r="BY77" s="142"/>
      <c r="BZ77" s="142"/>
      <c r="CA77" s="142"/>
      <c r="CB77" s="142"/>
      <c r="CC77" s="142"/>
      <c r="CD77" s="142"/>
      <c r="CE77" s="142"/>
      <c r="CF77" s="142"/>
    </row>
    <row r="78" spans="1:84">
      <c r="A78" s="95">
        <v>30800</v>
      </c>
      <c r="B78" s="96" t="s">
        <v>455</v>
      </c>
      <c r="C78" s="116">
        <v>133935453.43299983</v>
      </c>
      <c r="D78" s="117">
        <v>8.56041583000839E-4</v>
      </c>
      <c r="E78" s="116"/>
      <c r="F78" s="136"/>
      <c r="G78" s="136"/>
      <c r="H78" s="136"/>
      <c r="I78" s="136"/>
      <c r="J78" s="136"/>
      <c r="K78" s="136"/>
      <c r="L78" s="136"/>
      <c r="M78" s="136"/>
      <c r="N78" s="136"/>
      <c r="O78" s="136"/>
      <c r="P78" s="136"/>
      <c r="Q78" s="136"/>
      <c r="R78" s="136"/>
      <c r="S78" s="136"/>
      <c r="T78" s="136"/>
      <c r="U78" s="136"/>
      <c r="V78" s="136"/>
      <c r="W78" s="136"/>
      <c r="X78" s="136"/>
      <c r="Y78" s="136"/>
      <c r="Z78" s="136"/>
      <c r="AA78" s="136"/>
      <c r="AB78" s="136"/>
      <c r="AC78" s="136"/>
      <c r="AD78" s="136"/>
      <c r="AE78" s="136"/>
      <c r="AF78" s="136"/>
      <c r="AG78" s="136"/>
      <c r="AH78" s="136"/>
      <c r="AI78" s="136"/>
      <c r="AJ78" s="136"/>
      <c r="AK78" s="136"/>
      <c r="AL78" s="136"/>
      <c r="AM78" s="136"/>
      <c r="AN78" s="136"/>
      <c r="AO78" s="136"/>
      <c r="AP78" s="136"/>
      <c r="AQ78" s="136"/>
      <c r="AR78" s="136"/>
      <c r="AS78" s="136"/>
      <c r="AT78" s="136"/>
      <c r="AU78" s="137"/>
      <c r="AV78" s="137"/>
      <c r="AW78" s="137"/>
      <c r="AX78" s="137"/>
      <c r="AY78" s="137"/>
      <c r="AZ78" s="137"/>
      <c r="BA78" s="137"/>
      <c r="BB78" s="137"/>
      <c r="BC78" s="138"/>
      <c r="BD78" s="139"/>
      <c r="BE78" s="140"/>
      <c r="BF78" s="140"/>
      <c r="BG78" s="141"/>
      <c r="BH78" s="141"/>
      <c r="BI78" s="136"/>
      <c r="BJ78" s="136"/>
      <c r="BK78" s="136"/>
      <c r="BL78" s="136"/>
      <c r="BM78" s="136"/>
      <c r="BN78" s="136"/>
      <c r="BO78" s="136"/>
      <c r="BP78" s="136"/>
      <c r="BQ78" s="136"/>
      <c r="BR78" s="136"/>
      <c r="BS78" s="136"/>
      <c r="BT78" s="136"/>
      <c r="BU78" s="136"/>
      <c r="BV78" s="136"/>
      <c r="BW78" s="136"/>
      <c r="BX78" s="136"/>
      <c r="BY78" s="142"/>
      <c r="BZ78" s="142"/>
      <c r="CA78" s="142"/>
      <c r="CB78" s="142"/>
      <c r="CC78" s="142"/>
      <c r="CD78" s="142"/>
      <c r="CE78" s="142"/>
      <c r="CF78" s="142"/>
    </row>
    <row r="79" spans="1:84">
      <c r="A79" s="95">
        <v>30900</v>
      </c>
      <c r="B79" s="96" t="s">
        <v>456</v>
      </c>
      <c r="C79" s="116">
        <v>226443680.40655485</v>
      </c>
      <c r="D79" s="117">
        <v>1.44730317229062E-3</v>
      </c>
      <c r="E79" s="116"/>
      <c r="F79" s="136"/>
      <c r="G79" s="136"/>
      <c r="H79" s="136"/>
      <c r="I79" s="136"/>
      <c r="J79" s="136"/>
      <c r="K79" s="136"/>
      <c r="L79" s="136"/>
      <c r="M79" s="136"/>
      <c r="N79" s="136"/>
      <c r="O79" s="136"/>
      <c r="P79" s="136"/>
      <c r="Q79" s="136"/>
      <c r="R79" s="136"/>
      <c r="S79" s="136"/>
      <c r="T79" s="136"/>
      <c r="U79" s="136"/>
      <c r="V79" s="136"/>
      <c r="W79" s="136"/>
      <c r="X79" s="136"/>
      <c r="Y79" s="136"/>
      <c r="Z79" s="136"/>
      <c r="AA79" s="136"/>
      <c r="AB79" s="136"/>
      <c r="AC79" s="136"/>
      <c r="AD79" s="136"/>
      <c r="AE79" s="136"/>
      <c r="AF79" s="136"/>
      <c r="AG79" s="136"/>
      <c r="AH79" s="136"/>
      <c r="AI79" s="136"/>
      <c r="AJ79" s="136"/>
      <c r="AK79" s="136"/>
      <c r="AL79" s="136"/>
      <c r="AM79" s="136"/>
      <c r="AN79" s="136"/>
      <c r="AO79" s="136"/>
      <c r="AP79" s="136"/>
      <c r="AQ79" s="136"/>
      <c r="AR79" s="136"/>
      <c r="AS79" s="136"/>
      <c r="AT79" s="136"/>
      <c r="AU79" s="137"/>
      <c r="AV79" s="137"/>
      <c r="AW79" s="137"/>
      <c r="AX79" s="137"/>
      <c r="AY79" s="137"/>
      <c r="AZ79" s="137"/>
      <c r="BA79" s="137"/>
      <c r="BB79" s="137"/>
      <c r="BC79" s="138"/>
      <c r="BD79" s="139"/>
      <c r="BE79" s="140"/>
      <c r="BF79" s="140"/>
      <c r="BG79" s="141"/>
      <c r="BH79" s="141"/>
      <c r="BI79" s="136"/>
      <c r="BJ79" s="136"/>
      <c r="BK79" s="136"/>
      <c r="BL79" s="136"/>
      <c r="BM79" s="136"/>
      <c r="BN79" s="136"/>
      <c r="BO79" s="136"/>
      <c r="BP79" s="136"/>
      <c r="BQ79" s="136"/>
      <c r="BR79" s="136"/>
      <c r="BS79" s="136"/>
      <c r="BT79" s="136"/>
      <c r="BU79" s="136"/>
      <c r="BV79" s="136"/>
      <c r="BW79" s="136"/>
      <c r="BX79" s="136"/>
      <c r="BY79" s="142"/>
      <c r="BZ79" s="142"/>
      <c r="CA79" s="142"/>
      <c r="CB79" s="142"/>
      <c r="CC79" s="142"/>
      <c r="CD79" s="142"/>
      <c r="CE79" s="142"/>
      <c r="CF79" s="142"/>
    </row>
    <row r="80" spans="1:84">
      <c r="A80" s="95">
        <v>30905</v>
      </c>
      <c r="B80" s="96" t="s">
        <v>457</v>
      </c>
      <c r="C80" s="116">
        <v>40532801.753998972</v>
      </c>
      <c r="D80" s="117">
        <v>2.5906332406833377E-4</v>
      </c>
      <c r="E80" s="116"/>
      <c r="F80" s="136"/>
      <c r="G80" s="136"/>
      <c r="H80" s="136"/>
      <c r="I80" s="136"/>
      <c r="J80" s="136"/>
      <c r="K80" s="136"/>
      <c r="L80" s="136"/>
      <c r="M80" s="136"/>
      <c r="N80" s="136"/>
      <c r="O80" s="136"/>
      <c r="P80" s="136"/>
      <c r="Q80" s="136"/>
      <c r="R80" s="136"/>
      <c r="S80" s="136"/>
      <c r="T80" s="136"/>
      <c r="U80" s="136"/>
      <c r="V80" s="136"/>
      <c r="W80" s="136"/>
      <c r="X80" s="136"/>
      <c r="Y80" s="136"/>
      <c r="Z80" s="136"/>
      <c r="AA80" s="136"/>
      <c r="AB80" s="136"/>
      <c r="AC80" s="136"/>
      <c r="AD80" s="136"/>
      <c r="AE80" s="136"/>
      <c r="AF80" s="136"/>
      <c r="AG80" s="136"/>
      <c r="AH80" s="136"/>
      <c r="AI80" s="136"/>
      <c r="AJ80" s="136"/>
      <c r="AK80" s="136"/>
      <c r="AL80" s="136"/>
      <c r="AM80" s="136"/>
      <c r="AN80" s="136"/>
      <c r="AO80" s="136"/>
      <c r="AP80" s="136"/>
      <c r="AQ80" s="136"/>
      <c r="AR80" s="136"/>
      <c r="AS80" s="136"/>
      <c r="AT80" s="136"/>
      <c r="AU80" s="137"/>
      <c r="AV80" s="137"/>
      <c r="AW80" s="137"/>
      <c r="AX80" s="137"/>
      <c r="AY80" s="137"/>
      <c r="AZ80" s="137"/>
      <c r="BA80" s="137"/>
      <c r="BB80" s="137"/>
      <c r="BC80" s="138"/>
      <c r="BD80" s="139"/>
      <c r="BE80" s="140"/>
      <c r="BF80" s="140"/>
      <c r="BG80" s="141"/>
      <c r="BH80" s="141"/>
      <c r="BI80" s="136"/>
      <c r="BJ80" s="136"/>
      <c r="BK80" s="136"/>
      <c r="BL80" s="136"/>
      <c r="BM80" s="136"/>
      <c r="BN80" s="136"/>
      <c r="BO80" s="136"/>
      <c r="BP80" s="136"/>
      <c r="BQ80" s="136"/>
      <c r="BR80" s="136"/>
      <c r="BS80" s="136"/>
      <c r="BT80" s="136"/>
      <c r="BU80" s="136"/>
      <c r="BV80" s="136"/>
      <c r="BW80" s="136"/>
      <c r="BX80" s="136"/>
      <c r="BY80" s="142"/>
      <c r="BZ80" s="142"/>
      <c r="CA80" s="142"/>
      <c r="CB80" s="142"/>
      <c r="CC80" s="142"/>
      <c r="CD80" s="142"/>
      <c r="CE80" s="142"/>
      <c r="CF80" s="142"/>
    </row>
    <row r="81" spans="1:84">
      <c r="A81" s="95">
        <v>31000</v>
      </c>
      <c r="B81" s="96" t="s">
        <v>458</v>
      </c>
      <c r="C81" s="116">
        <v>682218461.49290633</v>
      </c>
      <c r="D81" s="117">
        <v>4.3603643154941762E-3</v>
      </c>
      <c r="E81" s="116"/>
      <c r="F81" s="136"/>
      <c r="G81" s="136"/>
      <c r="H81" s="136"/>
      <c r="I81" s="136"/>
      <c r="J81" s="136"/>
      <c r="K81" s="136"/>
      <c r="L81" s="136"/>
      <c r="M81" s="136"/>
      <c r="N81" s="136"/>
      <c r="O81" s="136"/>
      <c r="P81" s="136"/>
      <c r="Q81" s="136"/>
      <c r="R81" s="136"/>
      <c r="S81" s="136"/>
      <c r="T81" s="136"/>
      <c r="U81" s="136"/>
      <c r="V81" s="136"/>
      <c r="W81" s="136"/>
      <c r="X81" s="136"/>
      <c r="Y81" s="136"/>
      <c r="Z81" s="136"/>
      <c r="AA81" s="136"/>
      <c r="AB81" s="136"/>
      <c r="AC81" s="136"/>
      <c r="AD81" s="136"/>
      <c r="AE81" s="136"/>
      <c r="AF81" s="136"/>
      <c r="AG81" s="136"/>
      <c r="AH81" s="136"/>
      <c r="AI81" s="136"/>
      <c r="AJ81" s="136"/>
      <c r="AK81" s="136"/>
      <c r="AL81" s="136"/>
      <c r="AM81" s="136"/>
      <c r="AN81" s="136"/>
      <c r="AO81" s="136"/>
      <c r="AP81" s="136"/>
      <c r="AQ81" s="136"/>
      <c r="AR81" s="136"/>
      <c r="AS81" s="136"/>
      <c r="AT81" s="136"/>
      <c r="AU81" s="137"/>
      <c r="AV81" s="137"/>
      <c r="AW81" s="137"/>
      <c r="AX81" s="137"/>
      <c r="AY81" s="137"/>
      <c r="AZ81" s="137"/>
      <c r="BA81" s="137"/>
      <c r="BB81" s="137"/>
      <c r="BC81" s="138"/>
      <c r="BD81" s="139"/>
      <c r="BE81" s="140"/>
      <c r="BF81" s="140"/>
      <c r="BG81" s="141"/>
      <c r="BH81" s="141"/>
      <c r="BI81" s="136"/>
      <c r="BJ81" s="136"/>
      <c r="BK81" s="136"/>
      <c r="BL81" s="136"/>
      <c r="BM81" s="136"/>
      <c r="BN81" s="136"/>
      <c r="BO81" s="136"/>
      <c r="BP81" s="136"/>
      <c r="BQ81" s="136"/>
      <c r="BR81" s="136"/>
      <c r="BS81" s="136"/>
      <c r="BT81" s="136"/>
      <c r="BU81" s="136"/>
      <c r="BV81" s="136"/>
      <c r="BW81" s="136"/>
      <c r="BX81" s="136"/>
      <c r="BY81" s="142"/>
      <c r="BZ81" s="142"/>
      <c r="CA81" s="142"/>
      <c r="CB81" s="142"/>
      <c r="CC81" s="142"/>
      <c r="CD81" s="142"/>
      <c r="CE81" s="142"/>
      <c r="CF81" s="142"/>
    </row>
    <row r="82" spans="1:84">
      <c r="A82" s="95">
        <v>31005</v>
      </c>
      <c r="B82" s="96" t="s">
        <v>459</v>
      </c>
      <c r="C82" s="116">
        <v>60438273.180031955</v>
      </c>
      <c r="D82" s="117">
        <v>3.8628812402351014E-4</v>
      </c>
      <c r="E82" s="116"/>
      <c r="F82" s="136"/>
      <c r="G82" s="136"/>
      <c r="H82" s="136"/>
      <c r="I82" s="136"/>
      <c r="J82" s="136"/>
      <c r="K82" s="136"/>
      <c r="L82" s="136"/>
      <c r="M82" s="136"/>
      <c r="N82" s="136"/>
      <c r="O82" s="136"/>
      <c r="P82" s="136"/>
      <c r="Q82" s="136"/>
      <c r="R82" s="136"/>
      <c r="S82" s="136"/>
      <c r="T82" s="136"/>
      <c r="U82" s="136"/>
      <c r="V82" s="136"/>
      <c r="W82" s="136"/>
      <c r="X82" s="136"/>
      <c r="Y82" s="136"/>
      <c r="Z82" s="136"/>
      <c r="AA82" s="136"/>
      <c r="AB82" s="136"/>
      <c r="AC82" s="136"/>
      <c r="AD82" s="136"/>
      <c r="AE82" s="136"/>
      <c r="AF82" s="136"/>
      <c r="AG82" s="136"/>
      <c r="AH82" s="136"/>
      <c r="AI82" s="136"/>
      <c r="AJ82" s="136"/>
      <c r="AK82" s="136"/>
      <c r="AL82" s="136"/>
      <c r="AM82" s="136"/>
      <c r="AN82" s="136"/>
      <c r="AO82" s="136"/>
      <c r="AP82" s="136"/>
      <c r="AQ82" s="136"/>
      <c r="AR82" s="136"/>
      <c r="AS82" s="136"/>
      <c r="AT82" s="136"/>
      <c r="AU82" s="137"/>
      <c r="AV82" s="137"/>
      <c r="AW82" s="137"/>
      <c r="AX82" s="137"/>
      <c r="AY82" s="137"/>
      <c r="AZ82" s="137"/>
      <c r="BA82" s="137"/>
      <c r="BB82" s="137"/>
      <c r="BC82" s="138"/>
      <c r="BD82" s="139"/>
      <c r="BE82" s="140"/>
      <c r="BF82" s="140"/>
      <c r="BG82" s="141"/>
      <c r="BH82" s="141"/>
      <c r="BI82" s="136"/>
      <c r="BJ82" s="136"/>
      <c r="BK82" s="136"/>
      <c r="BL82" s="136"/>
      <c r="BM82" s="136"/>
      <c r="BN82" s="136"/>
      <c r="BO82" s="136"/>
      <c r="BP82" s="136"/>
      <c r="BQ82" s="136"/>
      <c r="BR82" s="136"/>
      <c r="BS82" s="136"/>
      <c r="BT82" s="136"/>
      <c r="BU82" s="136"/>
      <c r="BV82" s="136"/>
      <c r="BW82" s="136"/>
      <c r="BX82" s="136"/>
      <c r="BY82" s="142"/>
      <c r="BZ82" s="142"/>
      <c r="CA82" s="142"/>
      <c r="CB82" s="142"/>
      <c r="CC82" s="142"/>
      <c r="CD82" s="142"/>
      <c r="CE82" s="142"/>
      <c r="CF82" s="142"/>
    </row>
    <row r="83" spans="1:84">
      <c r="A83" s="95">
        <v>31100</v>
      </c>
      <c r="B83" s="96" t="s">
        <v>460</v>
      </c>
      <c r="C83" s="116">
        <v>1413504560.4680743</v>
      </c>
      <c r="D83" s="117">
        <v>9.0343419199853444E-3</v>
      </c>
      <c r="E83" s="116"/>
      <c r="F83" s="136"/>
      <c r="G83" s="136"/>
      <c r="H83" s="136"/>
      <c r="I83" s="136"/>
      <c r="J83" s="136"/>
      <c r="K83" s="136"/>
      <c r="L83" s="136"/>
      <c r="M83" s="136"/>
      <c r="N83" s="136"/>
      <c r="O83" s="136"/>
      <c r="P83" s="136"/>
      <c r="Q83" s="136"/>
      <c r="R83" s="136"/>
      <c r="S83" s="136"/>
      <c r="T83" s="136"/>
      <c r="U83" s="136"/>
      <c r="V83" s="136"/>
      <c r="W83" s="136"/>
      <c r="X83" s="136"/>
      <c r="Y83" s="136"/>
      <c r="Z83" s="136"/>
      <c r="AA83" s="136"/>
      <c r="AB83" s="136"/>
      <c r="AC83" s="136"/>
      <c r="AD83" s="136"/>
      <c r="AE83" s="136"/>
      <c r="AF83" s="136"/>
      <c r="AG83" s="136"/>
      <c r="AH83" s="136"/>
      <c r="AI83" s="136"/>
      <c r="AJ83" s="136"/>
      <c r="AK83" s="136"/>
      <c r="AL83" s="136"/>
      <c r="AM83" s="136"/>
      <c r="AN83" s="136"/>
      <c r="AO83" s="136"/>
      <c r="AP83" s="136"/>
      <c r="AQ83" s="136"/>
      <c r="AR83" s="136"/>
      <c r="AS83" s="136"/>
      <c r="AT83" s="136"/>
      <c r="AU83" s="137"/>
      <c r="AV83" s="137"/>
      <c r="AW83" s="137"/>
      <c r="AX83" s="137"/>
      <c r="AY83" s="137"/>
      <c r="AZ83" s="137"/>
      <c r="BA83" s="137"/>
      <c r="BB83" s="137"/>
      <c r="BC83" s="138"/>
      <c r="BD83" s="139"/>
      <c r="BE83" s="140"/>
      <c r="BF83" s="140"/>
      <c r="BG83" s="141"/>
      <c r="BH83" s="141"/>
      <c r="BI83" s="136"/>
      <c r="BJ83" s="136"/>
      <c r="BK83" s="136"/>
      <c r="BL83" s="136"/>
      <c r="BM83" s="136"/>
      <c r="BN83" s="136"/>
      <c r="BO83" s="136"/>
      <c r="BP83" s="136"/>
      <c r="BQ83" s="136"/>
      <c r="BR83" s="136"/>
      <c r="BS83" s="136"/>
      <c r="BT83" s="136"/>
      <c r="BU83" s="136"/>
      <c r="BV83" s="136"/>
      <c r="BW83" s="136"/>
      <c r="BX83" s="136"/>
      <c r="BY83" s="142"/>
      <c r="BZ83" s="142"/>
      <c r="CA83" s="142"/>
      <c r="CB83" s="142"/>
      <c r="CC83" s="142"/>
      <c r="CD83" s="142"/>
      <c r="CE83" s="142"/>
      <c r="CF83" s="142"/>
    </row>
    <row r="84" spans="1:84">
      <c r="A84" s="95">
        <v>31101</v>
      </c>
      <c r="B84" s="96" t="s">
        <v>461</v>
      </c>
      <c r="C84" s="116">
        <v>9676666.9907229934</v>
      </c>
      <c r="D84" s="117">
        <v>6.1847920894629276E-5</v>
      </c>
      <c r="E84" s="116"/>
      <c r="F84" s="136"/>
      <c r="G84" s="136"/>
      <c r="H84" s="136"/>
      <c r="I84" s="136"/>
      <c r="J84" s="136"/>
      <c r="K84" s="136"/>
      <c r="L84" s="136"/>
      <c r="M84" s="136"/>
      <c r="N84" s="136"/>
      <c r="O84" s="136"/>
      <c r="P84" s="136"/>
      <c r="Q84" s="136"/>
      <c r="R84" s="136"/>
      <c r="S84" s="136"/>
      <c r="T84" s="136"/>
      <c r="U84" s="136"/>
      <c r="V84" s="136"/>
      <c r="W84" s="136"/>
      <c r="X84" s="136"/>
      <c r="Y84" s="136"/>
      <c r="Z84" s="136"/>
      <c r="AA84" s="136"/>
      <c r="AB84" s="136"/>
      <c r="AC84" s="136"/>
      <c r="AD84" s="136"/>
      <c r="AE84" s="136"/>
      <c r="AF84" s="136"/>
      <c r="AG84" s="136"/>
      <c r="AH84" s="136"/>
      <c r="AI84" s="136"/>
      <c r="AJ84" s="136"/>
      <c r="AK84" s="136"/>
      <c r="AL84" s="136"/>
      <c r="AM84" s="136"/>
      <c r="AN84" s="136"/>
      <c r="AO84" s="136"/>
      <c r="AP84" s="136"/>
      <c r="AQ84" s="136"/>
      <c r="AR84" s="136"/>
      <c r="AS84" s="136"/>
      <c r="AT84" s="136"/>
      <c r="AU84" s="137"/>
      <c r="AV84" s="137"/>
      <c r="AW84" s="137"/>
      <c r="AX84" s="137"/>
      <c r="AY84" s="137"/>
      <c r="AZ84" s="137"/>
      <c r="BA84" s="137"/>
      <c r="BB84" s="137"/>
      <c r="BC84" s="138"/>
      <c r="BD84" s="139"/>
      <c r="BE84" s="140"/>
      <c r="BF84" s="140"/>
      <c r="BG84" s="141"/>
      <c r="BH84" s="141"/>
      <c r="BI84" s="136"/>
      <c r="BJ84" s="136"/>
      <c r="BK84" s="136"/>
      <c r="BL84" s="136"/>
      <c r="BM84" s="136"/>
      <c r="BN84" s="136"/>
      <c r="BO84" s="136"/>
      <c r="BP84" s="136"/>
      <c r="BQ84" s="136"/>
      <c r="BR84" s="136"/>
      <c r="BS84" s="136"/>
      <c r="BT84" s="136"/>
      <c r="BU84" s="136"/>
      <c r="BV84" s="136"/>
      <c r="BW84" s="136"/>
      <c r="BX84" s="136"/>
      <c r="BY84" s="142"/>
      <c r="BZ84" s="142"/>
      <c r="CA84" s="142"/>
      <c r="CB84" s="142"/>
      <c r="CC84" s="142"/>
      <c r="CD84" s="142"/>
      <c r="CE84" s="142"/>
      <c r="CF84" s="142"/>
    </row>
    <row r="85" spans="1:84">
      <c r="A85" s="95">
        <v>31102</v>
      </c>
      <c r="B85" s="96" t="s">
        <v>462</v>
      </c>
      <c r="C85" s="116">
        <v>24134167.093543977</v>
      </c>
      <c r="D85" s="117">
        <v>1.5425229148530916E-4</v>
      </c>
      <c r="E85" s="116"/>
      <c r="F85" s="136"/>
      <c r="G85" s="136"/>
      <c r="H85" s="136"/>
      <c r="I85" s="136"/>
      <c r="J85" s="136"/>
      <c r="K85" s="136"/>
      <c r="L85" s="136"/>
      <c r="M85" s="136"/>
      <c r="N85" s="136"/>
      <c r="O85" s="136"/>
      <c r="P85" s="136"/>
      <c r="Q85" s="136"/>
      <c r="R85" s="136"/>
      <c r="S85" s="136"/>
      <c r="T85" s="136"/>
      <c r="U85" s="136"/>
      <c r="V85" s="136"/>
      <c r="W85" s="136"/>
      <c r="X85" s="136"/>
      <c r="Y85" s="136"/>
      <c r="Z85" s="136"/>
      <c r="AA85" s="136"/>
      <c r="AB85" s="136"/>
      <c r="AC85" s="136"/>
      <c r="AD85" s="136"/>
      <c r="AE85" s="136"/>
      <c r="AF85" s="136"/>
      <c r="AG85" s="136"/>
      <c r="AH85" s="136"/>
      <c r="AI85" s="136"/>
      <c r="AJ85" s="136"/>
      <c r="AK85" s="136"/>
      <c r="AL85" s="136"/>
      <c r="AM85" s="136"/>
      <c r="AN85" s="136"/>
      <c r="AO85" s="136"/>
      <c r="AP85" s="136"/>
      <c r="AQ85" s="136"/>
      <c r="AR85" s="136"/>
      <c r="AS85" s="136"/>
      <c r="AT85" s="136"/>
      <c r="AU85" s="137"/>
      <c r="AV85" s="137"/>
      <c r="AW85" s="137"/>
      <c r="AX85" s="137"/>
      <c r="AY85" s="137"/>
      <c r="AZ85" s="137"/>
      <c r="BA85" s="137"/>
      <c r="BB85" s="137"/>
      <c r="BC85" s="138"/>
      <c r="BD85" s="139"/>
      <c r="BE85" s="140"/>
      <c r="BF85" s="140"/>
      <c r="BG85" s="141"/>
      <c r="BH85" s="141"/>
      <c r="BI85" s="136"/>
      <c r="BJ85" s="136"/>
      <c r="BK85" s="136"/>
      <c r="BL85" s="136"/>
      <c r="BM85" s="136"/>
      <c r="BN85" s="136"/>
      <c r="BO85" s="136"/>
      <c r="BP85" s="136"/>
      <c r="BQ85" s="136"/>
      <c r="BR85" s="136"/>
      <c r="BS85" s="136"/>
      <c r="BT85" s="136"/>
      <c r="BU85" s="136"/>
      <c r="BV85" s="136"/>
      <c r="BW85" s="136"/>
      <c r="BX85" s="136"/>
      <c r="BY85" s="142"/>
      <c r="BZ85" s="142"/>
      <c r="CA85" s="142"/>
      <c r="CB85" s="142"/>
      <c r="CC85" s="142"/>
      <c r="CD85" s="142"/>
      <c r="CE85" s="142"/>
      <c r="CF85" s="142"/>
    </row>
    <row r="86" spans="1:84">
      <c r="A86" s="95">
        <v>31105</v>
      </c>
      <c r="B86" s="96" t="s">
        <v>463</v>
      </c>
      <c r="C86" s="116">
        <v>203151780.73355991</v>
      </c>
      <c r="D86" s="117">
        <v>1.2984341898360113E-3</v>
      </c>
      <c r="E86" s="116"/>
      <c r="F86" s="136"/>
      <c r="G86" s="136"/>
      <c r="H86" s="136"/>
      <c r="I86" s="136"/>
      <c r="J86" s="136"/>
      <c r="K86" s="136"/>
      <c r="L86" s="136"/>
      <c r="M86" s="136"/>
      <c r="N86" s="136"/>
      <c r="O86" s="136"/>
      <c r="P86" s="136"/>
      <c r="Q86" s="136"/>
      <c r="R86" s="136"/>
      <c r="S86" s="136"/>
      <c r="T86" s="136"/>
      <c r="U86" s="136"/>
      <c r="V86" s="136"/>
      <c r="W86" s="136"/>
      <c r="X86" s="136"/>
      <c r="Y86" s="136"/>
      <c r="Z86" s="136"/>
      <c r="AA86" s="136"/>
      <c r="AB86" s="136"/>
      <c r="AC86" s="136"/>
      <c r="AD86" s="136"/>
      <c r="AE86" s="136"/>
      <c r="AF86" s="136"/>
      <c r="AG86" s="136"/>
      <c r="AH86" s="136"/>
      <c r="AI86" s="136"/>
      <c r="AJ86" s="136"/>
      <c r="AK86" s="136"/>
      <c r="AL86" s="136"/>
      <c r="AM86" s="136"/>
      <c r="AN86" s="136"/>
      <c r="AO86" s="136"/>
      <c r="AP86" s="136"/>
      <c r="AQ86" s="136"/>
      <c r="AR86" s="136"/>
      <c r="AS86" s="136"/>
      <c r="AT86" s="136"/>
      <c r="AU86" s="137"/>
      <c r="AV86" s="137"/>
      <c r="AW86" s="137"/>
      <c r="AX86" s="137"/>
      <c r="AY86" s="137"/>
      <c r="AZ86" s="137"/>
      <c r="BA86" s="137"/>
      <c r="BB86" s="137"/>
      <c r="BC86" s="138"/>
      <c r="BD86" s="139"/>
      <c r="BE86" s="140"/>
      <c r="BF86" s="140"/>
      <c r="BG86" s="141"/>
      <c r="BH86" s="141"/>
      <c r="BI86" s="136"/>
      <c r="BJ86" s="136"/>
      <c r="BK86" s="136"/>
      <c r="BL86" s="136"/>
      <c r="BM86" s="136"/>
      <c r="BN86" s="136"/>
      <c r="BO86" s="136"/>
      <c r="BP86" s="136"/>
      <c r="BQ86" s="136"/>
      <c r="BR86" s="136"/>
      <c r="BS86" s="136"/>
      <c r="BT86" s="136"/>
      <c r="BU86" s="136"/>
      <c r="BV86" s="136"/>
      <c r="BW86" s="136"/>
      <c r="BX86" s="136"/>
      <c r="BY86" s="142"/>
      <c r="BZ86" s="142"/>
      <c r="CA86" s="142"/>
      <c r="CB86" s="142"/>
      <c r="CC86" s="142"/>
      <c r="CD86" s="142"/>
      <c r="CE86" s="142"/>
      <c r="CF86" s="142"/>
    </row>
    <row r="87" spans="1:84">
      <c r="A87" s="95">
        <v>31110</v>
      </c>
      <c r="B87" s="96" t="s">
        <v>464</v>
      </c>
      <c r="C87" s="116">
        <v>325165842.93337834</v>
      </c>
      <c r="D87" s="117">
        <v>2.0782808120460542E-3</v>
      </c>
      <c r="E87" s="116"/>
      <c r="F87" s="136"/>
      <c r="G87" s="136"/>
      <c r="H87" s="136"/>
      <c r="I87" s="136"/>
      <c r="J87" s="136"/>
      <c r="K87" s="136"/>
      <c r="L87" s="136"/>
      <c r="M87" s="136"/>
      <c r="N87" s="136"/>
      <c r="O87" s="136"/>
      <c r="P87" s="136"/>
      <c r="Q87" s="136"/>
      <c r="R87" s="136"/>
      <c r="S87" s="136"/>
      <c r="T87" s="136"/>
      <c r="U87" s="136"/>
      <c r="V87" s="136"/>
      <c r="W87" s="136"/>
      <c r="X87" s="136"/>
      <c r="Y87" s="136"/>
      <c r="Z87" s="136"/>
      <c r="AA87" s="136"/>
      <c r="AB87" s="136"/>
      <c r="AC87" s="136"/>
      <c r="AD87" s="136"/>
      <c r="AE87" s="136"/>
      <c r="AF87" s="136"/>
      <c r="AG87" s="136"/>
      <c r="AH87" s="136"/>
      <c r="AI87" s="136"/>
      <c r="AJ87" s="136"/>
      <c r="AK87" s="136"/>
      <c r="AL87" s="136"/>
      <c r="AM87" s="136"/>
      <c r="AN87" s="136"/>
      <c r="AO87" s="136"/>
      <c r="AP87" s="136"/>
      <c r="AQ87" s="136"/>
      <c r="AR87" s="136"/>
      <c r="AS87" s="136"/>
      <c r="AT87" s="136"/>
      <c r="AU87" s="137"/>
      <c r="AV87" s="137"/>
      <c r="AW87" s="137"/>
      <c r="AX87" s="137"/>
      <c r="AY87" s="137"/>
      <c r="AZ87" s="137"/>
      <c r="BA87" s="137"/>
      <c r="BB87" s="137"/>
      <c r="BC87" s="138"/>
      <c r="BD87" s="139"/>
      <c r="BE87" s="140"/>
      <c r="BF87" s="140"/>
      <c r="BG87" s="141"/>
      <c r="BH87" s="141"/>
      <c r="BI87" s="136"/>
      <c r="BJ87" s="136"/>
      <c r="BK87" s="136"/>
      <c r="BL87" s="136"/>
      <c r="BM87" s="136"/>
      <c r="BN87" s="136"/>
      <c r="BO87" s="136"/>
      <c r="BP87" s="136"/>
      <c r="BQ87" s="136"/>
      <c r="BR87" s="136"/>
      <c r="BS87" s="136"/>
      <c r="BT87" s="136"/>
      <c r="BU87" s="136"/>
      <c r="BV87" s="136"/>
      <c r="BW87" s="136"/>
      <c r="BX87" s="136"/>
      <c r="BY87" s="142"/>
      <c r="BZ87" s="142"/>
      <c r="CA87" s="142"/>
      <c r="CB87" s="142"/>
      <c r="CC87" s="142"/>
      <c r="CD87" s="142"/>
      <c r="CE87" s="142"/>
      <c r="CF87" s="142"/>
    </row>
    <row r="88" spans="1:84">
      <c r="A88" s="95">
        <v>31200</v>
      </c>
      <c r="B88" s="96" t="s">
        <v>465</v>
      </c>
      <c r="C88" s="116">
        <v>637239464.76658523</v>
      </c>
      <c r="D88" s="117">
        <v>4.072883364241409E-3</v>
      </c>
      <c r="E88" s="116"/>
      <c r="F88" s="136"/>
      <c r="G88" s="136"/>
      <c r="H88" s="136"/>
      <c r="I88" s="136"/>
      <c r="J88" s="136"/>
      <c r="K88" s="136"/>
      <c r="L88" s="136"/>
      <c r="M88" s="136"/>
      <c r="N88" s="136"/>
      <c r="O88" s="136"/>
      <c r="P88" s="136"/>
      <c r="Q88" s="136"/>
      <c r="R88" s="136"/>
      <c r="S88" s="136"/>
      <c r="T88" s="136"/>
      <c r="U88" s="136"/>
      <c r="V88" s="136"/>
      <c r="W88" s="136"/>
      <c r="X88" s="136"/>
      <c r="Y88" s="136"/>
      <c r="Z88" s="136"/>
      <c r="AA88" s="136"/>
      <c r="AB88" s="136"/>
      <c r="AC88" s="136"/>
      <c r="AD88" s="136"/>
      <c r="AE88" s="136"/>
      <c r="AF88" s="136"/>
      <c r="AG88" s="136"/>
      <c r="AH88" s="136"/>
      <c r="AI88" s="136"/>
      <c r="AJ88" s="136"/>
      <c r="AK88" s="136"/>
      <c r="AL88" s="136"/>
      <c r="AM88" s="136"/>
      <c r="AN88" s="136"/>
      <c r="AO88" s="136"/>
      <c r="AP88" s="136"/>
      <c r="AQ88" s="136"/>
      <c r="AR88" s="136"/>
      <c r="AS88" s="136"/>
      <c r="AT88" s="136"/>
      <c r="AU88" s="137"/>
      <c r="AV88" s="137"/>
      <c r="AW88" s="137"/>
      <c r="AX88" s="137"/>
      <c r="AY88" s="137"/>
      <c r="AZ88" s="137"/>
      <c r="BA88" s="137"/>
      <c r="BB88" s="137"/>
      <c r="BC88" s="138"/>
      <c r="BD88" s="139"/>
      <c r="BE88" s="140"/>
      <c r="BF88" s="140"/>
      <c r="BG88" s="141"/>
      <c r="BH88" s="141"/>
      <c r="BI88" s="136"/>
      <c r="BJ88" s="136"/>
      <c r="BK88" s="136"/>
      <c r="BL88" s="136"/>
      <c r="BM88" s="136"/>
      <c r="BN88" s="136"/>
      <c r="BO88" s="136"/>
      <c r="BP88" s="136"/>
      <c r="BQ88" s="136"/>
      <c r="BR88" s="136"/>
      <c r="BS88" s="136"/>
      <c r="BT88" s="136"/>
      <c r="BU88" s="136"/>
      <c r="BV88" s="136"/>
      <c r="BW88" s="136"/>
      <c r="BX88" s="136"/>
      <c r="BY88" s="142"/>
      <c r="BZ88" s="142"/>
      <c r="CA88" s="142"/>
      <c r="CB88" s="142"/>
      <c r="CC88" s="142"/>
      <c r="CD88" s="142"/>
      <c r="CE88" s="142"/>
      <c r="CF88" s="142"/>
    </row>
    <row r="89" spans="1:84">
      <c r="A89" s="95">
        <v>31205</v>
      </c>
      <c r="B89" s="96" t="s">
        <v>466</v>
      </c>
      <c r="C89" s="116">
        <v>70722362.917713925</v>
      </c>
      <c r="D89" s="117">
        <v>4.5201835625938256E-4</v>
      </c>
      <c r="E89" s="116"/>
      <c r="F89" s="136"/>
      <c r="G89" s="136"/>
      <c r="H89" s="136"/>
      <c r="I89" s="136"/>
      <c r="J89" s="136"/>
      <c r="K89" s="136"/>
      <c r="L89" s="136"/>
      <c r="M89" s="136"/>
      <c r="N89" s="136"/>
      <c r="O89" s="136"/>
      <c r="P89" s="136"/>
      <c r="Q89" s="136"/>
      <c r="R89" s="136"/>
      <c r="S89" s="136"/>
      <c r="T89" s="136"/>
      <c r="U89" s="136"/>
      <c r="V89" s="136"/>
      <c r="W89" s="136"/>
      <c r="X89" s="136"/>
      <c r="Y89" s="136"/>
      <c r="Z89" s="136"/>
      <c r="AA89" s="136"/>
      <c r="AB89" s="136"/>
      <c r="AC89" s="136"/>
      <c r="AD89" s="136"/>
      <c r="AE89" s="136"/>
      <c r="AF89" s="136"/>
      <c r="AG89" s="136"/>
      <c r="AH89" s="136"/>
      <c r="AI89" s="136"/>
      <c r="AJ89" s="136"/>
      <c r="AK89" s="136"/>
      <c r="AL89" s="136"/>
      <c r="AM89" s="136"/>
      <c r="AN89" s="136"/>
      <c r="AO89" s="136"/>
      <c r="AP89" s="136"/>
      <c r="AQ89" s="136"/>
      <c r="AR89" s="136"/>
      <c r="AS89" s="136"/>
      <c r="AT89" s="136"/>
      <c r="AU89" s="137"/>
      <c r="AV89" s="137"/>
      <c r="AW89" s="137"/>
      <c r="AX89" s="137"/>
      <c r="AY89" s="137"/>
      <c r="AZ89" s="137"/>
      <c r="BA89" s="137"/>
      <c r="BB89" s="137"/>
      <c r="BC89" s="138"/>
      <c r="BD89" s="139"/>
      <c r="BE89" s="140"/>
      <c r="BF89" s="140"/>
      <c r="BG89" s="141"/>
      <c r="BH89" s="141"/>
      <c r="BI89" s="136"/>
      <c r="BJ89" s="136"/>
      <c r="BK89" s="136"/>
      <c r="BL89" s="136"/>
      <c r="BM89" s="136"/>
      <c r="BN89" s="136"/>
      <c r="BO89" s="136"/>
      <c r="BP89" s="136"/>
      <c r="BQ89" s="136"/>
      <c r="BR89" s="136"/>
      <c r="BS89" s="136"/>
      <c r="BT89" s="136"/>
      <c r="BU89" s="136"/>
      <c r="BV89" s="136"/>
      <c r="BW89" s="136"/>
      <c r="BX89" s="136"/>
      <c r="BY89" s="142"/>
      <c r="BZ89" s="142"/>
      <c r="CA89" s="142"/>
      <c r="CB89" s="142"/>
      <c r="CC89" s="142"/>
      <c r="CD89" s="142"/>
      <c r="CE89" s="142"/>
      <c r="CF89" s="142"/>
    </row>
    <row r="90" spans="1:84">
      <c r="A90" s="95">
        <v>31300</v>
      </c>
      <c r="B90" s="96" t="s">
        <v>467</v>
      </c>
      <c r="C90" s="116">
        <v>1736483398.2417493</v>
      </c>
      <c r="D90" s="117">
        <v>1.1098644600693082E-2</v>
      </c>
      <c r="E90" s="116"/>
      <c r="F90" s="136"/>
      <c r="G90" s="136"/>
      <c r="H90" s="136"/>
      <c r="I90" s="136"/>
      <c r="J90" s="136"/>
      <c r="K90" s="136"/>
      <c r="L90" s="136"/>
      <c r="M90" s="136"/>
      <c r="N90" s="136"/>
      <c r="O90" s="136"/>
      <c r="P90" s="136"/>
      <c r="Q90" s="136"/>
      <c r="R90" s="136"/>
      <c r="S90" s="136"/>
      <c r="T90" s="136"/>
      <c r="U90" s="136"/>
      <c r="V90" s="136"/>
      <c r="W90" s="136"/>
      <c r="X90" s="136"/>
      <c r="Y90" s="136"/>
      <c r="Z90" s="136"/>
      <c r="AA90" s="136"/>
      <c r="AB90" s="136"/>
      <c r="AC90" s="136"/>
      <c r="AD90" s="136"/>
      <c r="AE90" s="136"/>
      <c r="AF90" s="136"/>
      <c r="AG90" s="136"/>
      <c r="AH90" s="136"/>
      <c r="AI90" s="136"/>
      <c r="AJ90" s="136"/>
      <c r="AK90" s="136"/>
      <c r="AL90" s="136"/>
      <c r="AM90" s="136"/>
      <c r="AN90" s="136"/>
      <c r="AO90" s="136"/>
      <c r="AP90" s="136"/>
      <c r="AQ90" s="136"/>
      <c r="AR90" s="136"/>
      <c r="AS90" s="136"/>
      <c r="AT90" s="136"/>
      <c r="AU90" s="137"/>
      <c r="AV90" s="137"/>
      <c r="AW90" s="137"/>
      <c r="AX90" s="137"/>
      <c r="AY90" s="137"/>
      <c r="AZ90" s="137"/>
      <c r="BA90" s="137"/>
      <c r="BB90" s="137"/>
      <c r="BC90" s="138"/>
      <c r="BD90" s="139"/>
      <c r="BE90" s="140"/>
      <c r="BF90" s="140"/>
      <c r="BG90" s="141"/>
      <c r="BH90" s="141"/>
      <c r="BI90" s="136"/>
      <c r="BJ90" s="136"/>
      <c r="BK90" s="136"/>
      <c r="BL90" s="136"/>
      <c r="BM90" s="136"/>
      <c r="BN90" s="136"/>
      <c r="BO90" s="136"/>
      <c r="BP90" s="136"/>
      <c r="BQ90" s="136"/>
      <c r="BR90" s="136"/>
      <c r="BS90" s="136"/>
      <c r="BT90" s="136"/>
      <c r="BU90" s="136"/>
      <c r="BV90" s="136"/>
      <c r="BW90" s="136"/>
      <c r="BX90" s="136"/>
      <c r="BY90" s="142"/>
      <c r="BZ90" s="142"/>
      <c r="CA90" s="142"/>
      <c r="CB90" s="142"/>
      <c r="CC90" s="142"/>
      <c r="CD90" s="142"/>
      <c r="CE90" s="142"/>
      <c r="CF90" s="142"/>
    </row>
    <row r="91" spans="1:84">
      <c r="A91" s="95">
        <v>31301</v>
      </c>
      <c r="B91" s="96" t="s">
        <v>468</v>
      </c>
      <c r="C91" s="116">
        <v>39930991.304829985</v>
      </c>
      <c r="D91" s="117">
        <v>2.5521688344064161E-4</v>
      </c>
      <c r="E91" s="116"/>
      <c r="F91" s="136"/>
      <c r="G91" s="136"/>
      <c r="H91" s="136"/>
      <c r="I91" s="136"/>
      <c r="J91" s="136"/>
      <c r="K91" s="136"/>
      <c r="L91" s="136"/>
      <c r="M91" s="136"/>
      <c r="N91" s="136"/>
      <c r="O91" s="136"/>
      <c r="P91" s="136"/>
      <c r="Q91" s="136"/>
      <c r="R91" s="136"/>
      <c r="S91" s="136"/>
      <c r="T91" s="136"/>
      <c r="U91" s="136"/>
      <c r="V91" s="136"/>
      <c r="W91" s="136"/>
      <c r="X91" s="136"/>
      <c r="Y91" s="136"/>
      <c r="Z91" s="136"/>
      <c r="AA91" s="136"/>
      <c r="AB91" s="136"/>
      <c r="AC91" s="136"/>
      <c r="AD91" s="136"/>
      <c r="AE91" s="136"/>
      <c r="AF91" s="136"/>
      <c r="AG91" s="136"/>
      <c r="AH91" s="136"/>
      <c r="AI91" s="136"/>
      <c r="AJ91" s="136"/>
      <c r="AK91" s="136"/>
      <c r="AL91" s="136"/>
      <c r="AM91" s="136"/>
      <c r="AN91" s="136"/>
      <c r="AO91" s="136"/>
      <c r="AP91" s="136"/>
      <c r="AQ91" s="136"/>
      <c r="AR91" s="136"/>
      <c r="AS91" s="136"/>
      <c r="AT91" s="136"/>
      <c r="AU91" s="137"/>
      <c r="AV91" s="137"/>
      <c r="AW91" s="137"/>
      <c r="AX91" s="137"/>
      <c r="AY91" s="137"/>
      <c r="AZ91" s="137"/>
      <c r="BA91" s="137"/>
      <c r="BB91" s="137"/>
      <c r="BC91" s="138"/>
      <c r="BD91" s="139"/>
      <c r="BE91" s="140"/>
      <c r="BF91" s="140"/>
      <c r="BG91" s="141"/>
      <c r="BH91" s="141"/>
      <c r="BI91" s="136"/>
      <c r="BJ91" s="136"/>
      <c r="BK91" s="136"/>
      <c r="BL91" s="136"/>
      <c r="BM91" s="136"/>
      <c r="BN91" s="136"/>
      <c r="BO91" s="136"/>
      <c r="BP91" s="136"/>
      <c r="BQ91" s="136"/>
      <c r="BR91" s="136"/>
      <c r="BS91" s="136"/>
      <c r="BT91" s="136"/>
      <c r="BU91" s="136"/>
      <c r="BV91" s="136"/>
      <c r="BW91" s="136"/>
      <c r="BX91" s="136"/>
      <c r="BY91" s="142"/>
      <c r="BZ91" s="142"/>
      <c r="CA91" s="142"/>
      <c r="CB91" s="142"/>
      <c r="CC91" s="142"/>
      <c r="CD91" s="142"/>
      <c r="CE91" s="142"/>
      <c r="CF91" s="142"/>
    </row>
    <row r="92" spans="1:84">
      <c r="A92" s="95">
        <v>31320</v>
      </c>
      <c r="B92" s="96" t="s">
        <v>469</v>
      </c>
      <c r="C92" s="116">
        <v>312044266.85849297</v>
      </c>
      <c r="D92" s="117">
        <v>1.9944149313796643E-3</v>
      </c>
      <c r="E92" s="116"/>
      <c r="F92" s="136"/>
      <c r="G92" s="136"/>
      <c r="H92" s="136"/>
      <c r="I92" s="136"/>
      <c r="J92" s="136"/>
      <c r="K92" s="136"/>
      <c r="L92" s="136"/>
      <c r="M92" s="136"/>
      <c r="N92" s="136"/>
      <c r="O92" s="136"/>
      <c r="P92" s="136"/>
      <c r="Q92" s="136"/>
      <c r="R92" s="136"/>
      <c r="S92" s="136"/>
      <c r="T92" s="136"/>
      <c r="U92" s="136"/>
      <c r="V92" s="136"/>
      <c r="W92" s="136"/>
      <c r="X92" s="136"/>
      <c r="Y92" s="136"/>
      <c r="Z92" s="136"/>
      <c r="AA92" s="136"/>
      <c r="AB92" s="136"/>
      <c r="AC92" s="136"/>
      <c r="AD92" s="136"/>
      <c r="AE92" s="136"/>
      <c r="AF92" s="136"/>
      <c r="AG92" s="136"/>
      <c r="AH92" s="136"/>
      <c r="AI92" s="136"/>
      <c r="AJ92" s="136"/>
      <c r="AK92" s="136"/>
      <c r="AL92" s="136"/>
      <c r="AM92" s="136"/>
      <c r="AN92" s="136"/>
      <c r="AO92" s="136"/>
      <c r="AP92" s="136"/>
      <c r="AQ92" s="136"/>
      <c r="AR92" s="136"/>
      <c r="AS92" s="136"/>
      <c r="AT92" s="136"/>
      <c r="AU92" s="137"/>
      <c r="AV92" s="137"/>
      <c r="AW92" s="137"/>
      <c r="AX92" s="137"/>
      <c r="AY92" s="137"/>
      <c r="AZ92" s="137"/>
      <c r="BA92" s="137"/>
      <c r="BB92" s="137"/>
      <c r="BC92" s="138"/>
      <c r="BD92" s="139"/>
      <c r="BE92" s="140"/>
      <c r="BF92" s="140"/>
      <c r="BG92" s="141"/>
      <c r="BH92" s="141"/>
      <c r="BI92" s="136"/>
      <c r="BJ92" s="136"/>
      <c r="BK92" s="136"/>
      <c r="BL92" s="136"/>
      <c r="BM92" s="136"/>
      <c r="BN92" s="136"/>
      <c r="BO92" s="136"/>
      <c r="BP92" s="136"/>
      <c r="BQ92" s="136"/>
      <c r="BR92" s="136"/>
      <c r="BS92" s="136"/>
      <c r="BT92" s="136"/>
      <c r="BU92" s="136"/>
      <c r="BV92" s="136"/>
      <c r="BW92" s="136"/>
      <c r="BX92" s="136"/>
      <c r="BY92" s="142"/>
      <c r="BZ92" s="142"/>
      <c r="CA92" s="142"/>
      <c r="CB92" s="142"/>
      <c r="CC92" s="142"/>
      <c r="CD92" s="142"/>
      <c r="CE92" s="142"/>
      <c r="CF92" s="142"/>
    </row>
    <row r="93" spans="1:84">
      <c r="A93" s="95">
        <v>31400</v>
      </c>
      <c r="B93" s="96" t="s">
        <v>470</v>
      </c>
      <c r="C93" s="116">
        <v>655349364.82575834</v>
      </c>
      <c r="D93" s="117">
        <v>4.1886318618742386E-3</v>
      </c>
      <c r="E93" s="116"/>
      <c r="F93" s="136"/>
      <c r="G93" s="136"/>
      <c r="H93" s="136"/>
      <c r="I93" s="136"/>
      <c r="J93" s="136"/>
      <c r="K93" s="136"/>
      <c r="L93" s="136"/>
      <c r="M93" s="136"/>
      <c r="N93" s="136"/>
      <c r="O93" s="136"/>
      <c r="P93" s="136"/>
      <c r="Q93" s="136"/>
      <c r="R93" s="136"/>
      <c r="S93" s="136"/>
      <c r="T93" s="136"/>
      <c r="U93" s="136"/>
      <c r="V93" s="136"/>
      <c r="W93" s="136"/>
      <c r="X93" s="136"/>
      <c r="Y93" s="136"/>
      <c r="Z93" s="136"/>
      <c r="AA93" s="136"/>
      <c r="AB93" s="136"/>
      <c r="AC93" s="136"/>
      <c r="AD93" s="136"/>
      <c r="AE93" s="136"/>
      <c r="AF93" s="136"/>
      <c r="AG93" s="136"/>
      <c r="AH93" s="136"/>
      <c r="AI93" s="136"/>
      <c r="AJ93" s="136"/>
      <c r="AK93" s="136"/>
      <c r="AL93" s="136"/>
      <c r="AM93" s="136"/>
      <c r="AN93" s="136"/>
      <c r="AO93" s="136"/>
      <c r="AP93" s="136"/>
      <c r="AQ93" s="136"/>
      <c r="AR93" s="136"/>
      <c r="AS93" s="136"/>
      <c r="AT93" s="136"/>
      <c r="AU93" s="137"/>
      <c r="AV93" s="137"/>
      <c r="AW93" s="137"/>
      <c r="AX93" s="137"/>
      <c r="AY93" s="137"/>
      <c r="AZ93" s="137"/>
      <c r="BA93" s="137"/>
      <c r="BB93" s="137"/>
      <c r="BC93" s="138"/>
      <c r="BD93" s="139"/>
      <c r="BE93" s="140"/>
      <c r="BF93" s="140"/>
      <c r="BG93" s="141"/>
      <c r="BH93" s="141"/>
      <c r="BI93" s="136"/>
      <c r="BJ93" s="136"/>
      <c r="BK93" s="136"/>
      <c r="BL93" s="136"/>
      <c r="BM93" s="136"/>
      <c r="BN93" s="136"/>
      <c r="BO93" s="136"/>
      <c r="BP93" s="136"/>
      <c r="BQ93" s="136"/>
      <c r="BR93" s="136"/>
      <c r="BS93" s="136"/>
      <c r="BT93" s="136"/>
      <c r="BU93" s="136"/>
      <c r="BV93" s="136"/>
      <c r="BW93" s="136"/>
      <c r="BX93" s="136"/>
      <c r="BY93" s="142"/>
      <c r="BZ93" s="142"/>
      <c r="CA93" s="142"/>
      <c r="CB93" s="142"/>
      <c r="CC93" s="142"/>
      <c r="CD93" s="142"/>
      <c r="CE93" s="142"/>
      <c r="CF93" s="142"/>
    </row>
    <row r="94" spans="1:84">
      <c r="A94" s="95">
        <v>31405</v>
      </c>
      <c r="B94" s="96" t="s">
        <v>471</v>
      </c>
      <c r="C94" s="116">
        <v>121047691.05108789</v>
      </c>
      <c r="D94" s="117">
        <v>7.7367011056415913E-4</v>
      </c>
      <c r="E94" s="116"/>
      <c r="F94" s="136"/>
      <c r="G94" s="136"/>
      <c r="H94" s="136"/>
      <c r="I94" s="136"/>
      <c r="J94" s="136"/>
      <c r="K94" s="136"/>
      <c r="L94" s="136"/>
      <c r="M94" s="136"/>
      <c r="N94" s="136"/>
      <c r="O94" s="136"/>
      <c r="P94" s="136"/>
      <c r="Q94" s="136"/>
      <c r="R94" s="136"/>
      <c r="S94" s="136"/>
      <c r="T94" s="136"/>
      <c r="U94" s="136"/>
      <c r="V94" s="136"/>
      <c r="W94" s="136"/>
      <c r="X94" s="136"/>
      <c r="Y94" s="136"/>
      <c r="Z94" s="136"/>
      <c r="AA94" s="136"/>
      <c r="AB94" s="136"/>
      <c r="AC94" s="136"/>
      <c r="AD94" s="136"/>
      <c r="AE94" s="136"/>
      <c r="AF94" s="136"/>
      <c r="AG94" s="136"/>
      <c r="AH94" s="136"/>
      <c r="AI94" s="136"/>
      <c r="AJ94" s="136"/>
      <c r="AK94" s="136"/>
      <c r="AL94" s="136"/>
      <c r="AM94" s="136"/>
      <c r="AN94" s="136"/>
      <c r="AO94" s="136"/>
      <c r="AP94" s="136"/>
      <c r="AQ94" s="136"/>
      <c r="AR94" s="136"/>
      <c r="AS94" s="136"/>
      <c r="AT94" s="136"/>
      <c r="AU94" s="137"/>
      <c r="AV94" s="137"/>
      <c r="AW94" s="137"/>
      <c r="AX94" s="137"/>
      <c r="AY94" s="137"/>
      <c r="AZ94" s="137"/>
      <c r="BA94" s="137"/>
      <c r="BB94" s="137"/>
      <c r="BC94" s="138"/>
      <c r="BD94" s="139"/>
      <c r="BE94" s="140"/>
      <c r="BF94" s="140"/>
      <c r="BG94" s="141"/>
      <c r="BH94" s="141"/>
      <c r="BI94" s="136"/>
      <c r="BJ94" s="136"/>
      <c r="BK94" s="136"/>
      <c r="BL94" s="136"/>
      <c r="BM94" s="136"/>
      <c r="BN94" s="136"/>
      <c r="BO94" s="136"/>
      <c r="BP94" s="136"/>
      <c r="BQ94" s="136"/>
      <c r="BR94" s="136"/>
      <c r="BS94" s="136"/>
      <c r="BT94" s="136"/>
      <c r="BU94" s="136"/>
      <c r="BV94" s="136"/>
      <c r="BW94" s="136"/>
      <c r="BX94" s="136"/>
      <c r="BY94" s="142"/>
      <c r="BZ94" s="142"/>
      <c r="CA94" s="142"/>
      <c r="CB94" s="142"/>
      <c r="CC94" s="142"/>
      <c r="CD94" s="142"/>
      <c r="CE94" s="142"/>
      <c r="CF94" s="142"/>
    </row>
    <row r="95" spans="1:84">
      <c r="A95" s="95">
        <v>31500</v>
      </c>
      <c r="B95" s="96" t="s">
        <v>472</v>
      </c>
      <c r="C95" s="116">
        <v>99186492.840072811</v>
      </c>
      <c r="D95" s="117">
        <v>6.3394538314376749E-4</v>
      </c>
      <c r="E95" s="116"/>
      <c r="F95" s="136"/>
      <c r="G95" s="136"/>
      <c r="H95" s="136"/>
      <c r="I95" s="136"/>
      <c r="J95" s="136"/>
      <c r="K95" s="136"/>
      <c r="L95" s="136"/>
      <c r="M95" s="136"/>
      <c r="N95" s="136"/>
      <c r="O95" s="136"/>
      <c r="P95" s="136"/>
      <c r="Q95" s="136"/>
      <c r="R95" s="136"/>
      <c r="S95" s="136"/>
      <c r="T95" s="136"/>
      <c r="U95" s="136"/>
      <c r="V95" s="136"/>
      <c r="W95" s="136"/>
      <c r="X95" s="136"/>
      <c r="Y95" s="136"/>
      <c r="Z95" s="136"/>
      <c r="AA95" s="136"/>
      <c r="AB95" s="136"/>
      <c r="AC95" s="136"/>
      <c r="AD95" s="136"/>
      <c r="AE95" s="136"/>
      <c r="AF95" s="136"/>
      <c r="AG95" s="136"/>
      <c r="AH95" s="136"/>
      <c r="AI95" s="136"/>
      <c r="AJ95" s="136"/>
      <c r="AK95" s="136"/>
      <c r="AL95" s="136"/>
      <c r="AM95" s="136"/>
      <c r="AN95" s="136"/>
      <c r="AO95" s="136"/>
      <c r="AP95" s="136"/>
      <c r="AQ95" s="136"/>
      <c r="AR95" s="136"/>
      <c r="AS95" s="136"/>
      <c r="AT95" s="136"/>
      <c r="AU95" s="137"/>
      <c r="AV95" s="137"/>
      <c r="AW95" s="137"/>
      <c r="AX95" s="137"/>
      <c r="AY95" s="137"/>
      <c r="AZ95" s="137"/>
      <c r="BA95" s="137"/>
      <c r="BB95" s="137"/>
      <c r="BC95" s="138"/>
      <c r="BD95" s="139"/>
      <c r="BE95" s="140"/>
      <c r="BF95" s="140"/>
      <c r="BG95" s="141"/>
      <c r="BH95" s="141"/>
      <c r="BI95" s="136"/>
      <c r="BJ95" s="136"/>
      <c r="BK95" s="136"/>
      <c r="BL95" s="136"/>
      <c r="BM95" s="136"/>
      <c r="BN95" s="136"/>
      <c r="BO95" s="136"/>
      <c r="BP95" s="136"/>
      <c r="BQ95" s="136"/>
      <c r="BR95" s="136"/>
      <c r="BS95" s="136"/>
      <c r="BT95" s="136"/>
      <c r="BU95" s="136"/>
      <c r="BV95" s="136"/>
      <c r="BW95" s="136"/>
      <c r="BX95" s="136"/>
      <c r="BY95" s="142"/>
      <c r="BZ95" s="142"/>
      <c r="CA95" s="142"/>
      <c r="CB95" s="142"/>
      <c r="CC95" s="142"/>
      <c r="CD95" s="142"/>
      <c r="CE95" s="142"/>
      <c r="CF95" s="142"/>
    </row>
    <row r="96" spans="1:84">
      <c r="A96" s="95">
        <v>31600</v>
      </c>
      <c r="B96" s="96" t="s">
        <v>473</v>
      </c>
      <c r="C96" s="116">
        <v>462866473.20562577</v>
      </c>
      <c r="D96" s="117">
        <v>2.9583873297533707E-3</v>
      </c>
      <c r="E96" s="116"/>
      <c r="F96" s="136"/>
      <c r="G96" s="136"/>
      <c r="H96" s="136"/>
      <c r="I96" s="136"/>
      <c r="J96" s="136"/>
      <c r="K96" s="136"/>
      <c r="L96" s="136"/>
      <c r="M96" s="136"/>
      <c r="N96" s="136"/>
      <c r="O96" s="136"/>
      <c r="P96" s="136"/>
      <c r="Q96" s="136"/>
      <c r="R96" s="136"/>
      <c r="S96" s="136"/>
      <c r="T96" s="136"/>
      <c r="U96" s="136"/>
      <c r="V96" s="136"/>
      <c r="W96" s="136"/>
      <c r="X96" s="136"/>
      <c r="Y96" s="136"/>
      <c r="Z96" s="136"/>
      <c r="AA96" s="136"/>
      <c r="AB96" s="136"/>
      <c r="AC96" s="136"/>
      <c r="AD96" s="136"/>
      <c r="AE96" s="136"/>
      <c r="AF96" s="136"/>
      <c r="AG96" s="136"/>
      <c r="AH96" s="136"/>
      <c r="AI96" s="136"/>
      <c r="AJ96" s="136"/>
      <c r="AK96" s="136"/>
      <c r="AL96" s="136"/>
      <c r="AM96" s="136"/>
      <c r="AN96" s="136"/>
      <c r="AO96" s="136"/>
      <c r="AP96" s="136"/>
      <c r="AQ96" s="136"/>
      <c r="AR96" s="136"/>
      <c r="AS96" s="136"/>
      <c r="AT96" s="136"/>
      <c r="AU96" s="137"/>
      <c r="AV96" s="137"/>
      <c r="AW96" s="137"/>
      <c r="AX96" s="137"/>
      <c r="AY96" s="137"/>
      <c r="AZ96" s="137"/>
      <c r="BA96" s="137"/>
      <c r="BB96" s="137"/>
      <c r="BC96" s="138"/>
      <c r="BD96" s="139"/>
      <c r="BE96" s="140"/>
      <c r="BF96" s="140"/>
      <c r="BG96" s="141"/>
      <c r="BH96" s="141"/>
      <c r="BI96" s="136"/>
      <c r="BJ96" s="136"/>
      <c r="BK96" s="136"/>
      <c r="BL96" s="136"/>
      <c r="BM96" s="136"/>
      <c r="BN96" s="136"/>
      <c r="BO96" s="136"/>
      <c r="BP96" s="136"/>
      <c r="BQ96" s="136"/>
      <c r="BR96" s="136"/>
      <c r="BS96" s="136"/>
      <c r="BT96" s="136"/>
      <c r="BU96" s="136"/>
      <c r="BV96" s="136"/>
      <c r="BW96" s="136"/>
      <c r="BX96" s="136"/>
      <c r="BY96" s="142"/>
      <c r="BZ96" s="142"/>
      <c r="CA96" s="142"/>
      <c r="CB96" s="142"/>
      <c r="CC96" s="142"/>
      <c r="CD96" s="142"/>
      <c r="CE96" s="142"/>
      <c r="CF96" s="142"/>
    </row>
    <row r="97" spans="1:84">
      <c r="A97" s="95">
        <v>31605</v>
      </c>
      <c r="B97" s="96" t="s">
        <v>474</v>
      </c>
      <c r="C97" s="116">
        <v>63944608.561488941</v>
      </c>
      <c r="D97" s="117">
        <v>4.0869868682476127E-4</v>
      </c>
      <c r="E97" s="116"/>
      <c r="F97" s="136"/>
      <c r="G97" s="136"/>
      <c r="H97" s="136"/>
      <c r="I97" s="136"/>
      <c r="J97" s="136"/>
      <c r="K97" s="136"/>
      <c r="L97" s="136"/>
      <c r="M97" s="136"/>
      <c r="N97" s="136"/>
      <c r="O97" s="136"/>
      <c r="P97" s="136"/>
      <c r="Q97" s="136"/>
      <c r="R97" s="136"/>
      <c r="S97" s="136"/>
      <c r="T97" s="136"/>
      <c r="U97" s="136"/>
      <c r="V97" s="136"/>
      <c r="W97" s="136"/>
      <c r="X97" s="136"/>
      <c r="Y97" s="136"/>
      <c r="Z97" s="136"/>
      <c r="AA97" s="136"/>
      <c r="AB97" s="136"/>
      <c r="AC97" s="136"/>
      <c r="AD97" s="136"/>
      <c r="AE97" s="136"/>
      <c r="AF97" s="136"/>
      <c r="AG97" s="136"/>
      <c r="AH97" s="136"/>
      <c r="AI97" s="136"/>
      <c r="AJ97" s="136"/>
      <c r="AK97" s="136"/>
      <c r="AL97" s="136"/>
      <c r="AM97" s="136"/>
      <c r="AN97" s="136"/>
      <c r="AO97" s="136"/>
      <c r="AP97" s="136"/>
      <c r="AQ97" s="136"/>
      <c r="AR97" s="136"/>
      <c r="AS97" s="136"/>
      <c r="AT97" s="136"/>
      <c r="AU97" s="137"/>
      <c r="AV97" s="137"/>
      <c r="AW97" s="137"/>
      <c r="AX97" s="137"/>
      <c r="AY97" s="137"/>
      <c r="AZ97" s="137"/>
      <c r="BA97" s="137"/>
      <c r="BB97" s="137"/>
      <c r="BC97" s="138"/>
      <c r="BD97" s="139"/>
      <c r="BE97" s="140"/>
      <c r="BF97" s="140"/>
      <c r="BG97" s="141"/>
      <c r="BH97" s="141"/>
      <c r="BI97" s="136"/>
      <c r="BJ97" s="136"/>
      <c r="BK97" s="136"/>
      <c r="BL97" s="136"/>
      <c r="BM97" s="136"/>
      <c r="BN97" s="136"/>
      <c r="BO97" s="136"/>
      <c r="BP97" s="136"/>
      <c r="BQ97" s="136"/>
      <c r="BR97" s="136"/>
      <c r="BS97" s="136"/>
      <c r="BT97" s="136"/>
      <c r="BU97" s="136"/>
      <c r="BV97" s="136"/>
      <c r="BW97" s="136"/>
      <c r="BX97" s="136"/>
      <c r="BY97" s="142"/>
      <c r="BZ97" s="142"/>
      <c r="CA97" s="142"/>
      <c r="CB97" s="142"/>
      <c r="CC97" s="142"/>
      <c r="CD97" s="142"/>
      <c r="CE97" s="142"/>
      <c r="CF97" s="142"/>
    </row>
    <row r="98" spans="1:84">
      <c r="A98" s="95">
        <v>31700</v>
      </c>
      <c r="B98" s="96" t="s">
        <v>475</v>
      </c>
      <c r="C98" s="116">
        <v>138309100.19257885</v>
      </c>
      <c r="D98" s="117">
        <v>8.8399552200347533E-4</v>
      </c>
      <c r="E98" s="116"/>
      <c r="F98" s="136"/>
      <c r="G98" s="136"/>
      <c r="H98" s="136"/>
      <c r="I98" s="136"/>
      <c r="J98" s="136"/>
      <c r="K98" s="136"/>
      <c r="L98" s="136"/>
      <c r="M98" s="136"/>
      <c r="N98" s="136"/>
      <c r="O98" s="136"/>
      <c r="P98" s="136"/>
      <c r="Q98" s="136"/>
      <c r="R98" s="136"/>
      <c r="S98" s="136"/>
      <c r="T98" s="136"/>
      <c r="U98" s="136"/>
      <c r="V98" s="136"/>
      <c r="W98" s="136"/>
      <c r="X98" s="136"/>
      <c r="Y98" s="136"/>
      <c r="Z98" s="136"/>
      <c r="AA98" s="136"/>
      <c r="AB98" s="136"/>
      <c r="AC98" s="136"/>
      <c r="AD98" s="136"/>
      <c r="AE98" s="136"/>
      <c r="AF98" s="136"/>
      <c r="AG98" s="136"/>
      <c r="AH98" s="136"/>
      <c r="AI98" s="136"/>
      <c r="AJ98" s="136"/>
      <c r="AK98" s="136"/>
      <c r="AL98" s="136"/>
      <c r="AM98" s="136"/>
      <c r="AN98" s="136"/>
      <c r="AO98" s="136"/>
      <c r="AP98" s="136"/>
      <c r="AQ98" s="136"/>
      <c r="AR98" s="136"/>
      <c r="AS98" s="136"/>
      <c r="AT98" s="136"/>
      <c r="AU98" s="137"/>
      <c r="AV98" s="137"/>
      <c r="AW98" s="137"/>
      <c r="AX98" s="137"/>
      <c r="AY98" s="137"/>
      <c r="AZ98" s="137"/>
      <c r="BA98" s="137"/>
      <c r="BB98" s="137"/>
      <c r="BC98" s="138"/>
      <c r="BD98" s="139"/>
      <c r="BE98" s="140"/>
      <c r="BF98" s="140"/>
      <c r="BG98" s="141"/>
      <c r="BH98" s="141"/>
      <c r="BI98" s="136"/>
      <c r="BJ98" s="136"/>
      <c r="BK98" s="136"/>
      <c r="BL98" s="136"/>
      <c r="BM98" s="136"/>
      <c r="BN98" s="136"/>
      <c r="BO98" s="136"/>
      <c r="BP98" s="136"/>
      <c r="BQ98" s="136"/>
      <c r="BR98" s="136"/>
      <c r="BS98" s="136"/>
      <c r="BT98" s="136"/>
      <c r="BU98" s="136"/>
      <c r="BV98" s="136"/>
      <c r="BW98" s="136"/>
      <c r="BX98" s="136"/>
      <c r="BY98" s="142"/>
      <c r="BZ98" s="142"/>
      <c r="CA98" s="142"/>
      <c r="CB98" s="142"/>
      <c r="CC98" s="142"/>
      <c r="CD98" s="142"/>
      <c r="CE98" s="142"/>
      <c r="CF98" s="142"/>
    </row>
    <row r="99" spans="1:84">
      <c r="A99" s="95">
        <v>31800</v>
      </c>
      <c r="B99" s="96" t="s">
        <v>476</v>
      </c>
      <c r="C99" s="116">
        <v>839765635.47317159</v>
      </c>
      <c r="D99" s="117">
        <v>5.367318999668527E-3</v>
      </c>
      <c r="E99" s="116"/>
      <c r="F99" s="136"/>
      <c r="G99" s="136"/>
      <c r="H99" s="136"/>
      <c r="I99" s="136"/>
      <c r="J99" s="136"/>
      <c r="K99" s="136"/>
      <c r="L99" s="136"/>
      <c r="M99" s="136"/>
      <c r="N99" s="136"/>
      <c r="O99" s="136"/>
      <c r="P99" s="136"/>
      <c r="Q99" s="136"/>
      <c r="R99" s="136"/>
      <c r="S99" s="136"/>
      <c r="T99" s="136"/>
      <c r="U99" s="136"/>
      <c r="V99" s="136"/>
      <c r="W99" s="136"/>
      <c r="X99" s="136"/>
      <c r="Y99" s="136"/>
      <c r="Z99" s="136"/>
      <c r="AA99" s="136"/>
      <c r="AB99" s="136"/>
      <c r="AC99" s="136"/>
      <c r="AD99" s="136"/>
      <c r="AE99" s="136"/>
      <c r="AF99" s="136"/>
      <c r="AG99" s="136"/>
      <c r="AH99" s="136"/>
      <c r="AI99" s="136"/>
      <c r="AJ99" s="136"/>
      <c r="AK99" s="136"/>
      <c r="AL99" s="136"/>
      <c r="AM99" s="136"/>
      <c r="AN99" s="136"/>
      <c r="AO99" s="136"/>
      <c r="AP99" s="136"/>
      <c r="AQ99" s="136"/>
      <c r="AR99" s="136"/>
      <c r="AS99" s="136"/>
      <c r="AT99" s="136"/>
      <c r="AU99" s="137"/>
      <c r="AV99" s="137"/>
      <c r="AW99" s="137"/>
      <c r="AX99" s="137"/>
      <c r="AY99" s="137"/>
      <c r="AZ99" s="137"/>
      <c r="BA99" s="137"/>
      <c r="BB99" s="137"/>
      <c r="BC99" s="138"/>
      <c r="BD99" s="139"/>
      <c r="BE99" s="140"/>
      <c r="BF99" s="140"/>
      <c r="BG99" s="141"/>
      <c r="BH99" s="141"/>
      <c r="BI99" s="136"/>
      <c r="BJ99" s="136"/>
      <c r="BK99" s="136"/>
      <c r="BL99" s="136"/>
      <c r="BM99" s="136"/>
      <c r="BN99" s="136"/>
      <c r="BO99" s="136"/>
      <c r="BP99" s="136"/>
      <c r="BQ99" s="136"/>
      <c r="BR99" s="136"/>
      <c r="BS99" s="136"/>
      <c r="BT99" s="136"/>
      <c r="BU99" s="136"/>
      <c r="BV99" s="136"/>
      <c r="BW99" s="136"/>
      <c r="BX99" s="136"/>
      <c r="BY99" s="142"/>
      <c r="BZ99" s="142"/>
      <c r="CA99" s="142"/>
      <c r="CB99" s="142"/>
      <c r="CC99" s="142"/>
      <c r="CD99" s="142"/>
      <c r="CE99" s="142"/>
      <c r="CF99" s="142"/>
    </row>
    <row r="100" spans="1:84">
      <c r="A100" s="95">
        <v>31805</v>
      </c>
      <c r="B100" s="96" t="s">
        <v>477</v>
      </c>
      <c r="C100" s="116">
        <v>152249587.82535291</v>
      </c>
      <c r="D100" s="117">
        <v>9.7309543390195722E-4</v>
      </c>
      <c r="E100" s="116"/>
      <c r="F100" s="136"/>
      <c r="G100" s="136"/>
      <c r="H100" s="136"/>
      <c r="I100" s="136"/>
      <c r="J100" s="136"/>
      <c r="K100" s="136"/>
      <c r="L100" s="136"/>
      <c r="M100" s="136"/>
      <c r="N100" s="136"/>
      <c r="O100" s="136"/>
      <c r="P100" s="136"/>
      <c r="Q100" s="136"/>
      <c r="R100" s="136"/>
      <c r="S100" s="136"/>
      <c r="T100" s="136"/>
      <c r="U100" s="136"/>
      <c r="V100" s="136"/>
      <c r="W100" s="136"/>
      <c r="X100" s="136"/>
      <c r="Y100" s="136"/>
      <c r="Z100" s="136"/>
      <c r="AA100" s="136"/>
      <c r="AB100" s="136"/>
      <c r="AC100" s="136"/>
      <c r="AD100" s="136"/>
      <c r="AE100" s="136"/>
      <c r="AF100" s="136"/>
      <c r="AG100" s="136"/>
      <c r="AH100" s="136"/>
      <c r="AI100" s="136"/>
      <c r="AJ100" s="136"/>
      <c r="AK100" s="136"/>
      <c r="AL100" s="136"/>
      <c r="AM100" s="136"/>
      <c r="AN100" s="136"/>
      <c r="AO100" s="136"/>
      <c r="AP100" s="136"/>
      <c r="AQ100" s="136"/>
      <c r="AR100" s="136"/>
      <c r="AS100" s="136"/>
      <c r="AT100" s="136"/>
      <c r="AU100" s="137"/>
      <c r="AV100" s="137"/>
      <c r="AW100" s="137"/>
      <c r="AX100" s="137"/>
      <c r="AY100" s="137"/>
      <c r="AZ100" s="137"/>
      <c r="BA100" s="137"/>
      <c r="BB100" s="137"/>
      <c r="BC100" s="138"/>
      <c r="BD100" s="139"/>
      <c r="BE100" s="140"/>
      <c r="BF100" s="140"/>
      <c r="BG100" s="141"/>
      <c r="BH100" s="141"/>
      <c r="BI100" s="136"/>
      <c r="BJ100" s="136"/>
      <c r="BK100" s="136"/>
      <c r="BL100" s="136"/>
      <c r="BM100" s="136"/>
      <c r="BN100" s="136"/>
      <c r="BO100" s="136"/>
      <c r="BP100" s="136"/>
      <c r="BQ100" s="136"/>
      <c r="BR100" s="136"/>
      <c r="BS100" s="136"/>
      <c r="BT100" s="136"/>
      <c r="BU100" s="136"/>
      <c r="BV100" s="136"/>
      <c r="BW100" s="136"/>
      <c r="BX100" s="136"/>
      <c r="BY100" s="142"/>
      <c r="BZ100" s="142"/>
      <c r="CA100" s="142"/>
      <c r="CB100" s="142"/>
      <c r="CC100" s="142"/>
      <c r="CD100" s="142"/>
      <c r="CE100" s="142"/>
      <c r="CF100" s="142"/>
    </row>
    <row r="101" spans="1:84">
      <c r="A101" s="95">
        <v>31810</v>
      </c>
      <c r="B101" s="96" t="s">
        <v>478</v>
      </c>
      <c r="C101" s="116">
        <v>218434974.71038678</v>
      </c>
      <c r="D101" s="117">
        <v>1.3961159404844792E-3</v>
      </c>
      <c r="E101" s="116"/>
      <c r="F101" s="136"/>
      <c r="G101" s="136"/>
      <c r="H101" s="136"/>
      <c r="I101" s="136"/>
      <c r="J101" s="136"/>
      <c r="K101" s="136"/>
      <c r="L101" s="136"/>
      <c r="M101" s="136"/>
      <c r="N101" s="136"/>
      <c r="O101" s="136"/>
      <c r="P101" s="136"/>
      <c r="Q101" s="136"/>
      <c r="R101" s="136"/>
      <c r="S101" s="136"/>
      <c r="T101" s="136"/>
      <c r="U101" s="136"/>
      <c r="V101" s="136"/>
      <c r="W101" s="136"/>
      <c r="X101" s="136"/>
      <c r="Y101" s="136"/>
      <c r="Z101" s="136"/>
      <c r="AA101" s="136"/>
      <c r="AB101" s="136"/>
      <c r="AC101" s="136"/>
      <c r="AD101" s="136"/>
      <c r="AE101" s="136"/>
      <c r="AF101" s="136"/>
      <c r="AG101" s="136"/>
      <c r="AH101" s="136"/>
      <c r="AI101" s="136"/>
      <c r="AJ101" s="136"/>
      <c r="AK101" s="136"/>
      <c r="AL101" s="136"/>
      <c r="AM101" s="136"/>
      <c r="AN101" s="136"/>
      <c r="AO101" s="136"/>
      <c r="AP101" s="136"/>
      <c r="AQ101" s="136"/>
      <c r="AR101" s="136"/>
      <c r="AS101" s="136"/>
      <c r="AT101" s="136"/>
      <c r="AU101" s="137"/>
      <c r="AV101" s="137"/>
      <c r="AW101" s="137"/>
      <c r="AX101" s="137"/>
      <c r="AY101" s="137"/>
      <c r="AZ101" s="137"/>
      <c r="BA101" s="137"/>
      <c r="BB101" s="137"/>
      <c r="BC101" s="138"/>
      <c r="BD101" s="139"/>
      <c r="BE101" s="140"/>
      <c r="BF101" s="140"/>
      <c r="BG101" s="141"/>
      <c r="BH101" s="141"/>
      <c r="BI101" s="136"/>
      <c r="BJ101" s="136"/>
      <c r="BK101" s="136"/>
      <c r="BL101" s="136"/>
      <c r="BM101" s="136"/>
      <c r="BN101" s="136"/>
      <c r="BO101" s="136"/>
      <c r="BP101" s="136"/>
      <c r="BQ101" s="136"/>
      <c r="BR101" s="136"/>
      <c r="BS101" s="136"/>
      <c r="BT101" s="136"/>
      <c r="BU101" s="136"/>
      <c r="BV101" s="136"/>
      <c r="BW101" s="136"/>
      <c r="BX101" s="136"/>
      <c r="BY101" s="142"/>
      <c r="BZ101" s="142"/>
      <c r="CA101" s="142"/>
      <c r="CB101" s="142"/>
      <c r="CC101" s="142"/>
      <c r="CD101" s="142"/>
      <c r="CE101" s="142"/>
      <c r="CF101" s="142"/>
    </row>
    <row r="102" spans="1:84">
      <c r="A102" s="95">
        <v>31820</v>
      </c>
      <c r="B102" s="96" t="s">
        <v>479</v>
      </c>
      <c r="C102" s="116">
        <v>183085903.75335094</v>
      </c>
      <c r="D102" s="117">
        <v>1.1701841660062048E-3</v>
      </c>
      <c r="E102" s="116"/>
      <c r="F102" s="136"/>
      <c r="G102" s="136"/>
      <c r="H102" s="136"/>
      <c r="I102" s="136"/>
      <c r="J102" s="136"/>
      <c r="K102" s="136"/>
      <c r="L102" s="136"/>
      <c r="M102" s="136"/>
      <c r="N102" s="136"/>
      <c r="O102" s="136"/>
      <c r="P102" s="136"/>
      <c r="Q102" s="136"/>
      <c r="R102" s="136"/>
      <c r="S102" s="136"/>
      <c r="T102" s="136"/>
      <c r="U102" s="136"/>
      <c r="V102" s="136"/>
      <c r="W102" s="136"/>
      <c r="X102" s="136"/>
      <c r="Y102" s="136"/>
      <c r="Z102" s="136"/>
      <c r="AA102" s="136"/>
      <c r="AB102" s="136"/>
      <c r="AC102" s="136"/>
      <c r="AD102" s="136"/>
      <c r="AE102" s="136"/>
      <c r="AF102" s="136"/>
      <c r="AG102" s="136"/>
      <c r="AH102" s="136"/>
      <c r="AI102" s="136"/>
      <c r="AJ102" s="136"/>
      <c r="AK102" s="136"/>
      <c r="AL102" s="136"/>
      <c r="AM102" s="136"/>
      <c r="AN102" s="136"/>
      <c r="AO102" s="136"/>
      <c r="AP102" s="136"/>
      <c r="AQ102" s="136"/>
      <c r="AR102" s="136"/>
      <c r="AS102" s="136"/>
      <c r="AT102" s="136"/>
      <c r="AU102" s="137"/>
      <c r="AV102" s="137"/>
      <c r="AW102" s="137"/>
      <c r="AX102" s="137"/>
      <c r="AY102" s="137"/>
      <c r="AZ102" s="137"/>
      <c r="BA102" s="137"/>
      <c r="BB102" s="137"/>
      <c r="BC102" s="138"/>
      <c r="BD102" s="139"/>
      <c r="BE102" s="140"/>
      <c r="BF102" s="140"/>
      <c r="BG102" s="141"/>
      <c r="BH102" s="141"/>
      <c r="BI102" s="136"/>
      <c r="BJ102" s="136"/>
      <c r="BK102" s="136"/>
      <c r="BL102" s="136"/>
      <c r="BM102" s="136"/>
      <c r="BN102" s="136"/>
      <c r="BO102" s="136"/>
      <c r="BP102" s="136"/>
      <c r="BQ102" s="136"/>
      <c r="BR102" s="136"/>
      <c r="BS102" s="136"/>
      <c r="BT102" s="136"/>
      <c r="BU102" s="136"/>
      <c r="BV102" s="136"/>
      <c r="BW102" s="136"/>
      <c r="BX102" s="136"/>
      <c r="BY102" s="142"/>
      <c r="BZ102" s="142"/>
      <c r="CA102" s="142"/>
      <c r="CB102" s="142"/>
      <c r="CC102" s="142"/>
      <c r="CD102" s="142"/>
      <c r="CE102" s="142"/>
      <c r="CF102" s="142"/>
    </row>
    <row r="103" spans="1:84">
      <c r="A103" s="95">
        <v>31900</v>
      </c>
      <c r="B103" s="96" t="s">
        <v>480</v>
      </c>
      <c r="C103" s="116">
        <v>515421727.80009276</v>
      </c>
      <c r="D103" s="117">
        <v>3.2942915446934821E-3</v>
      </c>
      <c r="E103" s="116"/>
      <c r="F103" s="136"/>
      <c r="G103" s="136"/>
      <c r="H103" s="136"/>
      <c r="I103" s="136"/>
      <c r="J103" s="136"/>
      <c r="K103" s="136"/>
      <c r="L103" s="136"/>
      <c r="M103" s="136"/>
      <c r="N103" s="136"/>
      <c r="O103" s="136"/>
      <c r="P103" s="136"/>
      <c r="Q103" s="136"/>
      <c r="R103" s="136"/>
      <c r="S103" s="136"/>
      <c r="T103" s="136"/>
      <c r="U103" s="136"/>
      <c r="V103" s="136"/>
      <c r="W103" s="136"/>
      <c r="X103" s="136"/>
      <c r="Y103" s="136"/>
      <c r="Z103" s="136"/>
      <c r="AA103" s="136"/>
      <c r="AB103" s="136"/>
      <c r="AC103" s="136"/>
      <c r="AD103" s="136"/>
      <c r="AE103" s="136"/>
      <c r="AF103" s="136"/>
      <c r="AG103" s="136"/>
      <c r="AH103" s="136"/>
      <c r="AI103" s="136"/>
      <c r="AJ103" s="136"/>
      <c r="AK103" s="136"/>
      <c r="AL103" s="136"/>
      <c r="AM103" s="136"/>
      <c r="AN103" s="136"/>
      <c r="AO103" s="136"/>
      <c r="AP103" s="136"/>
      <c r="AQ103" s="136"/>
      <c r="AR103" s="136"/>
      <c r="AS103" s="136"/>
      <c r="AT103" s="136"/>
      <c r="AU103" s="137"/>
      <c r="AV103" s="137"/>
      <c r="AW103" s="137"/>
      <c r="AX103" s="137"/>
      <c r="AY103" s="137"/>
      <c r="AZ103" s="137"/>
      <c r="BA103" s="137"/>
      <c r="BB103" s="137"/>
      <c r="BC103" s="138"/>
      <c r="BD103" s="139"/>
      <c r="BE103" s="140"/>
      <c r="BF103" s="140"/>
      <c r="BG103" s="141"/>
      <c r="BH103" s="141"/>
      <c r="BI103" s="136"/>
      <c r="BJ103" s="136"/>
      <c r="BK103" s="136"/>
      <c r="BL103" s="136"/>
      <c r="BM103" s="136"/>
      <c r="BN103" s="136"/>
      <c r="BO103" s="136"/>
      <c r="BP103" s="136"/>
      <c r="BQ103" s="136"/>
      <c r="BR103" s="136"/>
      <c r="BS103" s="136"/>
      <c r="BT103" s="136"/>
      <c r="BU103" s="136"/>
      <c r="BV103" s="136"/>
      <c r="BW103" s="136"/>
      <c r="BX103" s="136"/>
      <c r="BY103" s="142"/>
      <c r="BZ103" s="142"/>
      <c r="CA103" s="142"/>
      <c r="CB103" s="142"/>
      <c r="CC103" s="142"/>
      <c r="CD103" s="142"/>
      <c r="CE103" s="142"/>
      <c r="CF103" s="142"/>
    </row>
    <row r="104" spans="1:84">
      <c r="A104" s="95">
        <v>32000</v>
      </c>
      <c r="B104" s="96" t="s">
        <v>481</v>
      </c>
      <c r="C104" s="116">
        <v>206627554.32907081</v>
      </c>
      <c r="D104" s="117">
        <v>1.3206494185494608E-3</v>
      </c>
      <c r="E104" s="116"/>
      <c r="F104" s="136"/>
      <c r="G104" s="136"/>
      <c r="H104" s="136"/>
      <c r="I104" s="136"/>
      <c r="J104" s="136"/>
      <c r="K104" s="136"/>
      <c r="L104" s="136"/>
      <c r="M104" s="136"/>
      <c r="N104" s="136"/>
      <c r="O104" s="136"/>
      <c r="P104" s="136"/>
      <c r="Q104" s="136"/>
      <c r="R104" s="136"/>
      <c r="S104" s="136"/>
      <c r="T104" s="136"/>
      <c r="U104" s="136"/>
      <c r="V104" s="136"/>
      <c r="W104" s="136"/>
      <c r="X104" s="136"/>
      <c r="Y104" s="136"/>
      <c r="Z104" s="136"/>
      <c r="AA104" s="136"/>
      <c r="AB104" s="136"/>
      <c r="AC104" s="136"/>
      <c r="AD104" s="136"/>
      <c r="AE104" s="136"/>
      <c r="AF104" s="136"/>
      <c r="AG104" s="136"/>
      <c r="AH104" s="136"/>
      <c r="AI104" s="136"/>
      <c r="AJ104" s="136"/>
      <c r="AK104" s="136"/>
      <c r="AL104" s="136"/>
      <c r="AM104" s="136"/>
      <c r="AN104" s="136"/>
      <c r="AO104" s="136"/>
      <c r="AP104" s="136"/>
      <c r="AQ104" s="136"/>
      <c r="AR104" s="136"/>
      <c r="AS104" s="136"/>
      <c r="AT104" s="136"/>
      <c r="AU104" s="137"/>
      <c r="AV104" s="137"/>
      <c r="AW104" s="137"/>
      <c r="AX104" s="137"/>
      <c r="AY104" s="137"/>
      <c r="AZ104" s="137"/>
      <c r="BA104" s="137"/>
      <c r="BB104" s="137"/>
      <c r="BC104" s="138"/>
      <c r="BD104" s="139"/>
      <c r="BE104" s="140"/>
      <c r="BF104" s="140"/>
      <c r="BG104" s="141"/>
      <c r="BH104" s="141"/>
      <c r="BI104" s="136"/>
      <c r="BJ104" s="136"/>
      <c r="BK104" s="136"/>
      <c r="BL104" s="136"/>
      <c r="BM104" s="136"/>
      <c r="BN104" s="136"/>
      <c r="BO104" s="136"/>
      <c r="BP104" s="136"/>
      <c r="BQ104" s="136"/>
      <c r="BR104" s="136"/>
      <c r="BS104" s="136"/>
      <c r="BT104" s="136"/>
      <c r="BU104" s="136"/>
      <c r="BV104" s="136"/>
      <c r="BW104" s="136"/>
      <c r="BX104" s="136"/>
      <c r="BY104" s="142"/>
      <c r="BZ104" s="142"/>
      <c r="CA104" s="142"/>
      <c r="CB104" s="142"/>
      <c r="CC104" s="142"/>
      <c r="CD104" s="142"/>
      <c r="CE104" s="142"/>
      <c r="CF104" s="142"/>
    </row>
    <row r="105" spans="1:84">
      <c r="A105" s="95">
        <v>32005</v>
      </c>
      <c r="B105" s="96" t="s">
        <v>482</v>
      </c>
      <c r="C105" s="116">
        <v>42547698.618388936</v>
      </c>
      <c r="D105" s="117">
        <v>2.719414340621051E-4</v>
      </c>
      <c r="E105" s="116"/>
      <c r="F105" s="136"/>
      <c r="G105" s="136"/>
      <c r="H105" s="136"/>
      <c r="I105" s="136"/>
      <c r="J105" s="136"/>
      <c r="K105" s="136"/>
      <c r="L105" s="136"/>
      <c r="M105" s="136"/>
      <c r="N105" s="136"/>
      <c r="O105" s="136"/>
      <c r="P105" s="136"/>
      <c r="Q105" s="136"/>
      <c r="R105" s="136"/>
      <c r="S105" s="136"/>
      <c r="T105" s="136"/>
      <c r="U105" s="136"/>
      <c r="V105" s="136"/>
      <c r="W105" s="136"/>
      <c r="X105" s="136"/>
      <c r="Y105" s="136"/>
      <c r="Z105" s="136"/>
      <c r="AA105" s="136"/>
      <c r="AB105" s="136"/>
      <c r="AC105" s="136"/>
      <c r="AD105" s="136"/>
      <c r="AE105" s="136"/>
      <c r="AF105" s="136"/>
      <c r="AG105" s="136"/>
      <c r="AH105" s="136"/>
      <c r="AI105" s="136"/>
      <c r="AJ105" s="136"/>
      <c r="AK105" s="136"/>
      <c r="AL105" s="136"/>
      <c r="AM105" s="136"/>
      <c r="AN105" s="136"/>
      <c r="AO105" s="136"/>
      <c r="AP105" s="136"/>
      <c r="AQ105" s="136"/>
      <c r="AR105" s="136"/>
      <c r="AS105" s="136"/>
      <c r="AT105" s="136"/>
      <c r="AU105" s="137"/>
      <c r="AV105" s="137"/>
      <c r="AW105" s="137"/>
      <c r="AX105" s="137"/>
      <c r="AY105" s="137"/>
      <c r="AZ105" s="137"/>
      <c r="BA105" s="137"/>
      <c r="BB105" s="137"/>
      <c r="BC105" s="138"/>
      <c r="BD105" s="139"/>
      <c r="BE105" s="140"/>
      <c r="BF105" s="140"/>
      <c r="BG105" s="141"/>
      <c r="BH105" s="141"/>
      <c r="BI105" s="136"/>
      <c r="BJ105" s="136"/>
      <c r="BK105" s="136"/>
      <c r="BL105" s="136"/>
      <c r="BM105" s="136"/>
      <c r="BN105" s="136"/>
      <c r="BO105" s="136"/>
      <c r="BP105" s="136"/>
      <c r="BQ105" s="136"/>
      <c r="BR105" s="136"/>
      <c r="BS105" s="136"/>
      <c r="BT105" s="136"/>
      <c r="BU105" s="136"/>
      <c r="BV105" s="136"/>
      <c r="BW105" s="136"/>
      <c r="BX105" s="136"/>
      <c r="BY105" s="142"/>
      <c r="BZ105" s="142"/>
      <c r="CA105" s="142"/>
      <c r="CB105" s="142"/>
      <c r="CC105" s="142"/>
      <c r="CD105" s="142"/>
      <c r="CE105" s="142"/>
      <c r="CF105" s="142"/>
    </row>
    <row r="106" spans="1:84">
      <c r="A106" s="95">
        <v>32100</v>
      </c>
      <c r="B106" s="96" t="s">
        <v>483</v>
      </c>
      <c r="C106" s="116">
        <v>118712257.96525387</v>
      </c>
      <c r="D106" s="117">
        <v>7.5874330974670429E-4</v>
      </c>
      <c r="E106" s="116"/>
      <c r="F106" s="136"/>
      <c r="G106" s="136"/>
      <c r="H106" s="136"/>
      <c r="I106" s="136"/>
      <c r="J106" s="136"/>
      <c r="K106" s="136"/>
      <c r="L106" s="136"/>
      <c r="M106" s="136"/>
      <c r="N106" s="136"/>
      <c r="O106" s="136"/>
      <c r="P106" s="136"/>
      <c r="Q106" s="136"/>
      <c r="R106" s="136"/>
      <c r="S106" s="136"/>
      <c r="T106" s="136"/>
      <c r="U106" s="136"/>
      <c r="V106" s="136"/>
      <c r="W106" s="136"/>
      <c r="X106" s="136"/>
      <c r="Y106" s="136"/>
      <c r="Z106" s="136"/>
      <c r="AA106" s="136"/>
      <c r="AB106" s="136"/>
      <c r="AC106" s="136"/>
      <c r="AD106" s="136"/>
      <c r="AE106" s="136"/>
      <c r="AF106" s="136"/>
      <c r="AG106" s="136"/>
      <c r="AH106" s="136"/>
      <c r="AI106" s="136"/>
      <c r="AJ106" s="136"/>
      <c r="AK106" s="136"/>
      <c r="AL106" s="136"/>
      <c r="AM106" s="136"/>
      <c r="AN106" s="136"/>
      <c r="AO106" s="136"/>
      <c r="AP106" s="136"/>
      <c r="AQ106" s="136"/>
      <c r="AR106" s="136"/>
      <c r="AS106" s="136"/>
      <c r="AT106" s="136"/>
      <c r="AU106" s="137"/>
      <c r="AV106" s="137"/>
      <c r="AW106" s="137"/>
      <c r="AX106" s="137"/>
      <c r="AY106" s="137"/>
      <c r="AZ106" s="137"/>
      <c r="BA106" s="137"/>
      <c r="BB106" s="137"/>
      <c r="BC106" s="138"/>
      <c r="BD106" s="139"/>
      <c r="BE106" s="140"/>
      <c r="BF106" s="140"/>
      <c r="BG106" s="141"/>
      <c r="BH106" s="141"/>
      <c r="BI106" s="136"/>
      <c r="BJ106" s="136"/>
      <c r="BK106" s="136"/>
      <c r="BL106" s="136"/>
      <c r="BM106" s="136"/>
      <c r="BN106" s="136"/>
      <c r="BO106" s="136"/>
      <c r="BP106" s="136"/>
      <c r="BQ106" s="136"/>
      <c r="BR106" s="136"/>
      <c r="BS106" s="136"/>
      <c r="BT106" s="136"/>
      <c r="BU106" s="136"/>
      <c r="BV106" s="136"/>
      <c r="BW106" s="136"/>
      <c r="BX106" s="136"/>
      <c r="BY106" s="142"/>
      <c r="BZ106" s="142"/>
      <c r="CA106" s="142"/>
      <c r="CB106" s="142"/>
      <c r="CC106" s="142"/>
      <c r="CD106" s="142"/>
      <c r="CE106" s="142"/>
      <c r="CF106" s="142"/>
    </row>
    <row r="107" spans="1:84">
      <c r="A107" s="95">
        <v>32200</v>
      </c>
      <c r="B107" s="96" t="s">
        <v>484</v>
      </c>
      <c r="C107" s="116">
        <v>76538949.727148935</v>
      </c>
      <c r="D107" s="117">
        <v>4.8919477260310571E-4</v>
      </c>
      <c r="E107" s="116"/>
      <c r="F107" s="136"/>
      <c r="G107" s="136"/>
      <c r="H107" s="136"/>
      <c r="I107" s="136"/>
      <c r="J107" s="136"/>
      <c r="K107" s="136"/>
      <c r="L107" s="136"/>
      <c r="M107" s="136"/>
      <c r="N107" s="136"/>
      <c r="O107" s="136"/>
      <c r="P107" s="136"/>
      <c r="Q107" s="136"/>
      <c r="R107" s="136"/>
      <c r="S107" s="136"/>
      <c r="T107" s="136"/>
      <c r="U107" s="136"/>
      <c r="V107" s="136"/>
      <c r="W107" s="136"/>
      <c r="X107" s="136"/>
      <c r="Y107" s="136"/>
      <c r="Z107" s="136"/>
      <c r="AA107" s="136"/>
      <c r="AB107" s="136"/>
      <c r="AC107" s="136"/>
      <c r="AD107" s="136"/>
      <c r="AE107" s="136"/>
      <c r="AF107" s="136"/>
      <c r="AG107" s="136"/>
      <c r="AH107" s="136"/>
      <c r="AI107" s="136"/>
      <c r="AJ107" s="136"/>
      <c r="AK107" s="136"/>
      <c r="AL107" s="136"/>
      <c r="AM107" s="136"/>
      <c r="AN107" s="136"/>
      <c r="AO107" s="136"/>
      <c r="AP107" s="136"/>
      <c r="AQ107" s="136"/>
      <c r="AR107" s="136"/>
      <c r="AS107" s="136"/>
      <c r="AT107" s="136"/>
      <c r="AU107" s="137"/>
      <c r="AV107" s="137"/>
      <c r="AW107" s="137"/>
      <c r="AX107" s="137"/>
      <c r="AY107" s="137"/>
      <c r="AZ107" s="137"/>
      <c r="BA107" s="137"/>
      <c r="BB107" s="137"/>
      <c r="BC107" s="138"/>
      <c r="BD107" s="139"/>
      <c r="BE107" s="140"/>
      <c r="BF107" s="140"/>
      <c r="BG107" s="141"/>
      <c r="BH107" s="141"/>
      <c r="BI107" s="136"/>
      <c r="BJ107" s="136"/>
      <c r="BK107" s="136"/>
      <c r="BL107" s="136"/>
      <c r="BM107" s="136"/>
      <c r="BN107" s="136"/>
      <c r="BO107" s="136"/>
      <c r="BP107" s="136"/>
      <c r="BQ107" s="136"/>
      <c r="BR107" s="136"/>
      <c r="BS107" s="136"/>
      <c r="BT107" s="136"/>
      <c r="BU107" s="136"/>
      <c r="BV107" s="136"/>
      <c r="BW107" s="136"/>
      <c r="BX107" s="136"/>
      <c r="BY107" s="142"/>
      <c r="BZ107" s="142"/>
      <c r="CA107" s="142"/>
      <c r="CB107" s="142"/>
      <c r="CC107" s="142"/>
      <c r="CD107" s="142"/>
      <c r="CE107" s="142"/>
      <c r="CF107" s="142"/>
    </row>
    <row r="108" spans="1:84">
      <c r="A108" s="95">
        <v>32300</v>
      </c>
      <c r="B108" s="96" t="s">
        <v>485</v>
      </c>
      <c r="C108" s="116">
        <v>880730574.97810864</v>
      </c>
      <c r="D108" s="117">
        <v>5.6291443100138739E-3</v>
      </c>
      <c r="E108" s="116"/>
      <c r="F108" s="136"/>
      <c r="G108" s="136"/>
      <c r="H108" s="136"/>
      <c r="I108" s="136"/>
      <c r="J108" s="136"/>
      <c r="K108" s="136"/>
      <c r="L108" s="136"/>
      <c r="M108" s="136"/>
      <c r="N108" s="136"/>
      <c r="O108" s="136"/>
      <c r="P108" s="136"/>
      <c r="Q108" s="136"/>
      <c r="R108" s="136"/>
      <c r="S108" s="136"/>
      <c r="T108" s="136"/>
      <c r="U108" s="136"/>
      <c r="V108" s="136"/>
      <c r="W108" s="136"/>
      <c r="X108" s="136"/>
      <c r="Y108" s="136"/>
      <c r="Z108" s="136"/>
      <c r="AA108" s="136"/>
      <c r="AB108" s="136"/>
      <c r="AC108" s="136"/>
      <c r="AD108" s="136"/>
      <c r="AE108" s="136"/>
      <c r="AF108" s="136"/>
      <c r="AG108" s="136"/>
      <c r="AH108" s="136"/>
      <c r="AI108" s="136"/>
      <c r="AJ108" s="136"/>
      <c r="AK108" s="136"/>
      <c r="AL108" s="136"/>
      <c r="AM108" s="136"/>
      <c r="AN108" s="136"/>
      <c r="AO108" s="136"/>
      <c r="AP108" s="136"/>
      <c r="AQ108" s="136"/>
      <c r="AR108" s="136"/>
      <c r="AS108" s="136"/>
      <c r="AT108" s="136"/>
      <c r="AU108" s="137"/>
      <c r="AV108" s="137"/>
      <c r="AW108" s="137"/>
      <c r="AX108" s="137"/>
      <c r="AY108" s="137"/>
      <c r="AZ108" s="137"/>
      <c r="BA108" s="137"/>
      <c r="BB108" s="137"/>
      <c r="BC108" s="138"/>
      <c r="BD108" s="139"/>
      <c r="BE108" s="140"/>
      <c r="BF108" s="140"/>
      <c r="BG108" s="141"/>
      <c r="BH108" s="141"/>
      <c r="BI108" s="136"/>
      <c r="BJ108" s="136"/>
      <c r="BK108" s="136"/>
      <c r="BL108" s="136"/>
      <c r="BM108" s="136"/>
      <c r="BN108" s="136"/>
      <c r="BO108" s="136"/>
      <c r="BP108" s="136"/>
      <c r="BQ108" s="136"/>
      <c r="BR108" s="136"/>
      <c r="BS108" s="136"/>
      <c r="BT108" s="136"/>
      <c r="BU108" s="136"/>
      <c r="BV108" s="136"/>
      <c r="BW108" s="136"/>
      <c r="BX108" s="136"/>
      <c r="BY108" s="142"/>
      <c r="BZ108" s="142"/>
      <c r="CA108" s="142"/>
      <c r="CB108" s="142"/>
      <c r="CC108" s="142"/>
      <c r="CD108" s="142"/>
      <c r="CE108" s="142"/>
      <c r="CF108" s="142"/>
    </row>
    <row r="109" spans="1:84">
      <c r="A109" s="95">
        <v>32305</v>
      </c>
      <c r="B109" s="96" t="s">
        <v>486</v>
      </c>
      <c r="C109" s="116">
        <v>86612330.665468916</v>
      </c>
      <c r="D109" s="117">
        <v>5.5357827035206896E-4</v>
      </c>
      <c r="E109" s="116"/>
      <c r="F109" s="136"/>
      <c r="G109" s="136"/>
      <c r="H109" s="136"/>
      <c r="I109" s="136"/>
      <c r="J109" s="136"/>
      <c r="K109" s="136"/>
      <c r="L109" s="136"/>
      <c r="M109" s="136"/>
      <c r="N109" s="136"/>
      <c r="O109" s="136"/>
      <c r="P109" s="136"/>
      <c r="Q109" s="136"/>
      <c r="R109" s="136"/>
      <c r="S109" s="136"/>
      <c r="T109" s="136"/>
      <c r="U109" s="136"/>
      <c r="V109" s="136"/>
      <c r="W109" s="136"/>
      <c r="X109" s="136"/>
      <c r="Y109" s="136"/>
      <c r="Z109" s="136"/>
      <c r="AA109" s="136"/>
      <c r="AB109" s="136"/>
      <c r="AC109" s="136"/>
      <c r="AD109" s="136"/>
      <c r="AE109" s="136"/>
      <c r="AF109" s="136"/>
      <c r="AG109" s="136"/>
      <c r="AH109" s="136"/>
      <c r="AI109" s="136"/>
      <c r="AJ109" s="136"/>
      <c r="AK109" s="136"/>
      <c r="AL109" s="136"/>
      <c r="AM109" s="136"/>
      <c r="AN109" s="136"/>
      <c r="AO109" s="136"/>
      <c r="AP109" s="136"/>
      <c r="AQ109" s="136"/>
      <c r="AR109" s="136"/>
      <c r="AS109" s="136"/>
      <c r="AT109" s="136"/>
      <c r="AU109" s="137"/>
      <c r="AV109" s="137"/>
      <c r="AW109" s="137"/>
      <c r="AX109" s="137"/>
      <c r="AY109" s="137"/>
      <c r="AZ109" s="137"/>
      <c r="BA109" s="137"/>
      <c r="BB109" s="137"/>
      <c r="BC109" s="138"/>
      <c r="BD109" s="139"/>
      <c r="BE109" s="140"/>
      <c r="BF109" s="140"/>
      <c r="BG109" s="141"/>
      <c r="BH109" s="141"/>
      <c r="BI109" s="136"/>
      <c r="BJ109" s="136"/>
      <c r="BK109" s="136"/>
      <c r="BL109" s="136"/>
      <c r="BM109" s="136"/>
      <c r="BN109" s="136"/>
      <c r="BO109" s="136"/>
      <c r="BP109" s="136"/>
      <c r="BQ109" s="136"/>
      <c r="BR109" s="136"/>
      <c r="BS109" s="136"/>
      <c r="BT109" s="136"/>
      <c r="BU109" s="136"/>
      <c r="BV109" s="136"/>
      <c r="BW109" s="136"/>
      <c r="BX109" s="136"/>
      <c r="BY109" s="142"/>
      <c r="BZ109" s="142"/>
      <c r="CA109" s="142"/>
      <c r="CB109" s="142"/>
      <c r="CC109" s="142"/>
      <c r="CD109" s="142"/>
      <c r="CE109" s="142"/>
      <c r="CF109" s="142"/>
    </row>
    <row r="110" spans="1:84">
      <c r="A110" s="95">
        <v>32400</v>
      </c>
      <c r="B110" s="96" t="s">
        <v>487</v>
      </c>
      <c r="C110" s="116">
        <v>311951248.58283794</v>
      </c>
      <c r="D110" s="117">
        <v>1.9938204098403798E-3</v>
      </c>
      <c r="E110" s="116"/>
      <c r="F110" s="136"/>
      <c r="G110" s="136"/>
      <c r="H110" s="136"/>
      <c r="I110" s="136"/>
      <c r="J110" s="136"/>
      <c r="K110" s="136"/>
      <c r="L110" s="136"/>
      <c r="M110" s="136"/>
      <c r="N110" s="136"/>
      <c r="O110" s="136"/>
      <c r="P110" s="136"/>
      <c r="Q110" s="136"/>
      <c r="R110" s="136"/>
      <c r="S110" s="136"/>
      <c r="T110" s="136"/>
      <c r="U110" s="136"/>
      <c r="V110" s="136"/>
      <c r="W110" s="136"/>
      <c r="X110" s="136"/>
      <c r="Y110" s="136"/>
      <c r="Z110" s="136"/>
      <c r="AA110" s="136"/>
      <c r="AB110" s="136"/>
      <c r="AC110" s="136"/>
      <c r="AD110" s="136"/>
      <c r="AE110" s="136"/>
      <c r="AF110" s="136"/>
      <c r="AG110" s="136"/>
      <c r="AH110" s="136"/>
      <c r="AI110" s="136"/>
      <c r="AJ110" s="136"/>
      <c r="AK110" s="136"/>
      <c r="AL110" s="136"/>
      <c r="AM110" s="136"/>
      <c r="AN110" s="136"/>
      <c r="AO110" s="136"/>
      <c r="AP110" s="136"/>
      <c r="AQ110" s="136"/>
      <c r="AR110" s="136"/>
      <c r="AS110" s="136"/>
      <c r="AT110" s="136"/>
      <c r="AU110" s="137"/>
      <c r="AV110" s="137"/>
      <c r="AW110" s="137"/>
      <c r="AX110" s="137"/>
      <c r="AY110" s="137"/>
      <c r="AZ110" s="137"/>
      <c r="BA110" s="137"/>
      <c r="BB110" s="137"/>
      <c r="BC110" s="138"/>
      <c r="BD110" s="139"/>
      <c r="BE110" s="140"/>
      <c r="BF110" s="140"/>
      <c r="BG110" s="141"/>
      <c r="BH110" s="141"/>
      <c r="BI110" s="136"/>
      <c r="BJ110" s="136"/>
      <c r="BK110" s="136"/>
      <c r="BL110" s="136"/>
      <c r="BM110" s="136"/>
      <c r="BN110" s="136"/>
      <c r="BO110" s="136"/>
      <c r="BP110" s="136"/>
      <c r="BQ110" s="136"/>
      <c r="BR110" s="136"/>
      <c r="BS110" s="136"/>
      <c r="BT110" s="136"/>
      <c r="BU110" s="136"/>
      <c r="BV110" s="136"/>
      <c r="BW110" s="136"/>
      <c r="BX110" s="136"/>
      <c r="BY110" s="142"/>
      <c r="BZ110" s="142"/>
      <c r="CA110" s="142"/>
      <c r="CB110" s="142"/>
      <c r="CC110" s="142"/>
      <c r="CD110" s="142"/>
      <c r="CE110" s="142"/>
      <c r="CF110" s="142"/>
    </row>
    <row r="111" spans="1:84">
      <c r="A111" s="95">
        <v>32405</v>
      </c>
      <c r="B111" s="96" t="s">
        <v>488</v>
      </c>
      <c r="C111" s="116">
        <v>75553412.722780958</v>
      </c>
      <c r="D111" s="117">
        <v>4.8289576337365547E-4</v>
      </c>
      <c r="E111" s="116"/>
      <c r="F111" s="136"/>
      <c r="G111" s="136"/>
      <c r="H111" s="136"/>
      <c r="I111" s="136"/>
      <c r="J111" s="136"/>
      <c r="K111" s="136"/>
      <c r="L111" s="136"/>
      <c r="M111" s="136"/>
      <c r="N111" s="136"/>
      <c r="O111" s="136"/>
      <c r="P111" s="136"/>
      <c r="Q111" s="136"/>
      <c r="R111" s="136"/>
      <c r="S111" s="136"/>
      <c r="T111" s="136"/>
      <c r="U111" s="136"/>
      <c r="V111" s="136"/>
      <c r="W111" s="136"/>
      <c r="X111" s="136"/>
      <c r="Y111" s="136"/>
      <c r="Z111" s="136"/>
      <c r="AA111" s="136"/>
      <c r="AB111" s="136"/>
      <c r="AC111" s="136"/>
      <c r="AD111" s="136"/>
      <c r="AE111" s="136"/>
      <c r="AF111" s="136"/>
      <c r="AG111" s="136"/>
      <c r="AH111" s="136"/>
      <c r="AI111" s="136"/>
      <c r="AJ111" s="136"/>
      <c r="AK111" s="136"/>
      <c r="AL111" s="136"/>
      <c r="AM111" s="136"/>
      <c r="AN111" s="136"/>
      <c r="AO111" s="136"/>
      <c r="AP111" s="136"/>
      <c r="AQ111" s="136"/>
      <c r="AR111" s="136"/>
      <c r="AS111" s="136"/>
      <c r="AT111" s="136"/>
      <c r="AU111" s="137"/>
      <c r="AV111" s="137"/>
      <c r="AW111" s="137"/>
      <c r="AX111" s="137"/>
      <c r="AY111" s="137"/>
      <c r="AZ111" s="137"/>
      <c r="BA111" s="137"/>
      <c r="BB111" s="137"/>
      <c r="BC111" s="138"/>
      <c r="BD111" s="139"/>
      <c r="BE111" s="140"/>
      <c r="BF111" s="140"/>
      <c r="BG111" s="141"/>
      <c r="BH111" s="141"/>
      <c r="BI111" s="136"/>
      <c r="BJ111" s="136"/>
      <c r="BK111" s="136"/>
      <c r="BL111" s="136"/>
      <c r="BM111" s="136"/>
      <c r="BN111" s="136"/>
      <c r="BO111" s="136"/>
      <c r="BP111" s="136"/>
      <c r="BQ111" s="136"/>
      <c r="BR111" s="136"/>
      <c r="BS111" s="136"/>
      <c r="BT111" s="136"/>
      <c r="BU111" s="136"/>
      <c r="BV111" s="136"/>
      <c r="BW111" s="136"/>
      <c r="BX111" s="136"/>
      <c r="BY111" s="142"/>
      <c r="BZ111" s="142"/>
      <c r="CA111" s="142"/>
      <c r="CB111" s="142"/>
      <c r="CC111" s="142"/>
      <c r="CD111" s="142"/>
      <c r="CE111" s="142"/>
      <c r="CF111" s="142"/>
    </row>
    <row r="112" spans="1:84">
      <c r="A112" s="95">
        <v>32410</v>
      </c>
      <c r="B112" s="96" t="s">
        <v>489</v>
      </c>
      <c r="C112" s="116">
        <v>120905471.60327283</v>
      </c>
      <c r="D112" s="117">
        <v>7.7276112225583182E-4</v>
      </c>
      <c r="E112" s="116"/>
      <c r="F112" s="136"/>
      <c r="G112" s="136"/>
      <c r="H112" s="136"/>
      <c r="I112" s="136"/>
      <c r="J112" s="136"/>
      <c r="K112" s="136"/>
      <c r="L112" s="136"/>
      <c r="M112" s="136"/>
      <c r="N112" s="136"/>
      <c r="O112" s="136"/>
      <c r="P112" s="136"/>
      <c r="Q112" s="136"/>
      <c r="R112" s="136"/>
      <c r="S112" s="136"/>
      <c r="T112" s="136"/>
      <c r="U112" s="136"/>
      <c r="V112" s="136"/>
      <c r="W112" s="136"/>
      <c r="X112" s="136"/>
      <c r="Y112" s="136"/>
      <c r="Z112" s="136"/>
      <c r="AA112" s="136"/>
      <c r="AB112" s="136"/>
      <c r="AC112" s="136"/>
      <c r="AD112" s="136"/>
      <c r="AE112" s="136"/>
      <c r="AF112" s="136"/>
      <c r="AG112" s="136"/>
      <c r="AH112" s="136"/>
      <c r="AI112" s="136"/>
      <c r="AJ112" s="136"/>
      <c r="AK112" s="136"/>
      <c r="AL112" s="136"/>
      <c r="AM112" s="136"/>
      <c r="AN112" s="136"/>
      <c r="AO112" s="136"/>
      <c r="AP112" s="136"/>
      <c r="AQ112" s="136"/>
      <c r="AR112" s="136"/>
      <c r="AS112" s="136"/>
      <c r="AT112" s="136"/>
      <c r="AU112" s="137"/>
      <c r="AV112" s="137"/>
      <c r="AW112" s="137"/>
      <c r="AX112" s="137"/>
      <c r="AY112" s="137"/>
      <c r="AZ112" s="137"/>
      <c r="BA112" s="137"/>
      <c r="BB112" s="137"/>
      <c r="BC112" s="138"/>
      <c r="BD112" s="139"/>
      <c r="BE112" s="140"/>
      <c r="BF112" s="140"/>
      <c r="BG112" s="141"/>
      <c r="BH112" s="141"/>
      <c r="BI112" s="136"/>
      <c r="BJ112" s="136"/>
      <c r="BK112" s="136"/>
      <c r="BL112" s="136"/>
      <c r="BM112" s="136"/>
      <c r="BN112" s="136"/>
      <c r="BO112" s="136"/>
      <c r="BP112" s="136"/>
      <c r="BQ112" s="136"/>
      <c r="BR112" s="136"/>
      <c r="BS112" s="136"/>
      <c r="BT112" s="136"/>
      <c r="BU112" s="136"/>
      <c r="BV112" s="136"/>
      <c r="BW112" s="136"/>
      <c r="BX112" s="136"/>
      <c r="BY112" s="142"/>
      <c r="BZ112" s="142"/>
      <c r="CA112" s="142"/>
      <c r="CB112" s="142"/>
      <c r="CC112" s="142"/>
      <c r="CD112" s="142"/>
      <c r="CE112" s="142"/>
      <c r="CF112" s="142"/>
    </row>
    <row r="113" spans="1:84">
      <c r="A113" s="95">
        <v>32500</v>
      </c>
      <c r="B113" s="96" t="s">
        <v>490</v>
      </c>
      <c r="C113" s="116">
        <v>684661446.61729491</v>
      </c>
      <c r="D113" s="117">
        <v>4.3759785296512612E-3</v>
      </c>
      <c r="E113" s="116"/>
      <c r="F113" s="136"/>
      <c r="G113" s="136"/>
      <c r="H113" s="136"/>
      <c r="I113" s="136"/>
      <c r="J113" s="136"/>
      <c r="K113" s="136"/>
      <c r="L113" s="136"/>
      <c r="M113" s="136"/>
      <c r="N113" s="136"/>
      <c r="O113" s="136"/>
      <c r="P113" s="136"/>
      <c r="Q113" s="136"/>
      <c r="R113" s="136"/>
      <c r="S113" s="136"/>
      <c r="T113" s="136"/>
      <c r="U113" s="136"/>
      <c r="V113" s="136"/>
      <c r="W113" s="136"/>
      <c r="X113" s="136"/>
      <c r="Y113" s="136"/>
      <c r="Z113" s="136"/>
      <c r="AA113" s="136"/>
      <c r="AB113" s="136"/>
      <c r="AC113" s="136"/>
      <c r="AD113" s="136"/>
      <c r="AE113" s="136"/>
      <c r="AF113" s="136"/>
      <c r="AG113" s="136"/>
      <c r="AH113" s="136"/>
      <c r="AI113" s="136"/>
      <c r="AJ113" s="136"/>
      <c r="AK113" s="136"/>
      <c r="AL113" s="136"/>
      <c r="AM113" s="136"/>
      <c r="AN113" s="136"/>
      <c r="AO113" s="136"/>
      <c r="AP113" s="136"/>
      <c r="AQ113" s="136"/>
      <c r="AR113" s="136"/>
      <c r="AS113" s="136"/>
      <c r="AT113" s="136"/>
      <c r="AU113" s="137"/>
      <c r="AV113" s="137"/>
      <c r="AW113" s="137"/>
      <c r="AX113" s="137"/>
      <c r="AY113" s="137"/>
      <c r="AZ113" s="137"/>
      <c r="BA113" s="137"/>
      <c r="BB113" s="137"/>
      <c r="BC113" s="138"/>
      <c r="BD113" s="139"/>
      <c r="BE113" s="140"/>
      <c r="BF113" s="140"/>
      <c r="BG113" s="141"/>
      <c r="BH113" s="141"/>
      <c r="BI113" s="136"/>
      <c r="BJ113" s="136"/>
      <c r="BK113" s="136"/>
      <c r="BL113" s="136"/>
      <c r="BM113" s="136"/>
      <c r="BN113" s="136"/>
      <c r="BO113" s="136"/>
      <c r="BP113" s="136"/>
      <c r="BQ113" s="136"/>
      <c r="BR113" s="136"/>
      <c r="BS113" s="136"/>
      <c r="BT113" s="136"/>
      <c r="BU113" s="136"/>
      <c r="BV113" s="136"/>
      <c r="BW113" s="136"/>
      <c r="BX113" s="136"/>
      <c r="BY113" s="142"/>
      <c r="BZ113" s="142"/>
      <c r="CA113" s="142"/>
      <c r="CB113" s="142"/>
      <c r="CC113" s="142"/>
      <c r="CD113" s="142"/>
      <c r="CE113" s="142"/>
      <c r="CF113" s="142"/>
    </row>
    <row r="114" spans="1:84">
      <c r="A114" s="95">
        <v>32505</v>
      </c>
      <c r="B114" s="96" t="s">
        <v>491</v>
      </c>
      <c r="C114" s="116">
        <v>95255476.894326881</v>
      </c>
      <c r="D114" s="117">
        <v>6.0882049629159987E-4</v>
      </c>
      <c r="E114" s="116"/>
      <c r="F114" s="136"/>
      <c r="G114" s="136"/>
      <c r="H114" s="136"/>
      <c r="I114" s="136"/>
      <c r="J114" s="136"/>
      <c r="K114" s="136"/>
      <c r="L114" s="136"/>
      <c r="M114" s="136"/>
      <c r="N114" s="136"/>
      <c r="O114" s="136"/>
      <c r="P114" s="136"/>
      <c r="Q114" s="136"/>
      <c r="R114" s="136"/>
      <c r="S114" s="136"/>
      <c r="T114" s="136"/>
      <c r="U114" s="136"/>
      <c r="V114" s="136"/>
      <c r="W114" s="136"/>
      <c r="X114" s="136"/>
      <c r="Y114" s="136"/>
      <c r="Z114" s="136"/>
      <c r="AA114" s="136"/>
      <c r="AB114" s="136"/>
      <c r="AC114" s="136"/>
      <c r="AD114" s="136"/>
      <c r="AE114" s="136"/>
      <c r="AF114" s="136"/>
      <c r="AG114" s="136"/>
      <c r="AH114" s="136"/>
      <c r="AI114" s="136"/>
      <c r="AJ114" s="136"/>
      <c r="AK114" s="136"/>
      <c r="AL114" s="136"/>
      <c r="AM114" s="136"/>
      <c r="AN114" s="136"/>
      <c r="AO114" s="136"/>
      <c r="AP114" s="136"/>
      <c r="AQ114" s="136"/>
      <c r="AR114" s="136"/>
      <c r="AS114" s="136"/>
      <c r="AT114" s="136"/>
      <c r="AU114" s="137"/>
      <c r="AV114" s="137"/>
      <c r="AW114" s="137"/>
      <c r="AX114" s="137"/>
      <c r="AY114" s="137"/>
      <c r="AZ114" s="137"/>
      <c r="BA114" s="137"/>
      <c r="BB114" s="137"/>
      <c r="BC114" s="138"/>
      <c r="BD114" s="139"/>
      <c r="BE114" s="140"/>
      <c r="BF114" s="140"/>
      <c r="BG114" s="141"/>
      <c r="BH114" s="141"/>
      <c r="BI114" s="136"/>
      <c r="BJ114" s="136"/>
      <c r="BK114" s="136"/>
      <c r="BL114" s="136"/>
      <c r="BM114" s="136"/>
      <c r="BN114" s="136"/>
      <c r="BO114" s="136"/>
      <c r="BP114" s="136"/>
      <c r="BQ114" s="136"/>
      <c r="BR114" s="136"/>
      <c r="BS114" s="136"/>
      <c r="BT114" s="136"/>
      <c r="BU114" s="136"/>
      <c r="BV114" s="136"/>
      <c r="BW114" s="136"/>
      <c r="BX114" s="136"/>
      <c r="BY114" s="142"/>
      <c r="BZ114" s="142"/>
      <c r="CA114" s="142"/>
      <c r="CB114" s="142"/>
      <c r="CC114" s="142"/>
      <c r="CD114" s="142"/>
      <c r="CE114" s="142"/>
      <c r="CF114" s="142"/>
    </row>
    <row r="115" spans="1:84">
      <c r="A115" s="95">
        <v>32600</v>
      </c>
      <c r="B115" s="96" t="s">
        <v>492</v>
      </c>
      <c r="C115" s="116">
        <v>2473328961.22682</v>
      </c>
      <c r="D115" s="117">
        <v>1.5808155234338879E-2</v>
      </c>
      <c r="E115" s="116"/>
      <c r="F115" s="136"/>
      <c r="G115" s="136"/>
      <c r="H115" s="136"/>
      <c r="I115" s="136"/>
      <c r="J115" s="136"/>
      <c r="K115" s="136"/>
      <c r="L115" s="136"/>
      <c r="M115" s="136"/>
      <c r="N115" s="136"/>
      <c r="O115" s="136"/>
      <c r="P115" s="136"/>
      <c r="Q115" s="136"/>
      <c r="R115" s="136"/>
      <c r="S115" s="136"/>
      <c r="T115" s="136"/>
      <c r="U115" s="136"/>
      <c r="V115" s="136"/>
      <c r="W115" s="136"/>
      <c r="X115" s="136"/>
      <c r="Y115" s="136"/>
      <c r="Z115" s="136"/>
      <c r="AA115" s="136"/>
      <c r="AB115" s="136"/>
      <c r="AC115" s="136"/>
      <c r="AD115" s="136"/>
      <c r="AE115" s="136"/>
      <c r="AF115" s="136"/>
      <c r="AG115" s="136"/>
      <c r="AH115" s="136"/>
      <c r="AI115" s="136"/>
      <c r="AJ115" s="136"/>
      <c r="AK115" s="136"/>
      <c r="AL115" s="136"/>
      <c r="AM115" s="136"/>
      <c r="AN115" s="136"/>
      <c r="AO115" s="136"/>
      <c r="AP115" s="136"/>
      <c r="AQ115" s="136"/>
      <c r="AR115" s="136"/>
      <c r="AS115" s="136"/>
      <c r="AT115" s="136"/>
      <c r="AU115" s="137"/>
      <c r="AV115" s="137"/>
      <c r="AW115" s="137"/>
      <c r="AX115" s="137"/>
      <c r="AY115" s="137"/>
      <c r="AZ115" s="137"/>
      <c r="BA115" s="137"/>
      <c r="BB115" s="137"/>
      <c r="BC115" s="138"/>
      <c r="BD115" s="139"/>
      <c r="BE115" s="140"/>
      <c r="BF115" s="140"/>
      <c r="BG115" s="141"/>
      <c r="BH115" s="141"/>
      <c r="BI115" s="136"/>
      <c r="BJ115" s="136"/>
      <c r="BK115" s="136"/>
      <c r="BL115" s="136"/>
      <c r="BM115" s="136"/>
      <c r="BN115" s="136"/>
      <c r="BO115" s="136"/>
      <c r="BP115" s="136"/>
      <c r="BQ115" s="136"/>
      <c r="BR115" s="136"/>
      <c r="BS115" s="136"/>
      <c r="BT115" s="136"/>
      <c r="BU115" s="136"/>
      <c r="BV115" s="136"/>
      <c r="BW115" s="136"/>
      <c r="BX115" s="136"/>
      <c r="BY115" s="142"/>
      <c r="BZ115" s="142"/>
      <c r="CA115" s="142"/>
      <c r="CB115" s="142"/>
      <c r="CC115" s="142"/>
      <c r="CD115" s="142"/>
      <c r="CE115" s="142"/>
      <c r="CF115" s="142"/>
    </row>
    <row r="116" spans="1:84">
      <c r="A116" s="95">
        <v>32605</v>
      </c>
      <c r="B116" s="96" t="s">
        <v>493</v>
      </c>
      <c r="C116" s="116">
        <v>330537517.92549813</v>
      </c>
      <c r="D116" s="117">
        <v>2.1126135973225124E-3</v>
      </c>
      <c r="E116" s="116"/>
      <c r="F116" s="136"/>
      <c r="G116" s="136"/>
      <c r="H116" s="136"/>
      <c r="I116" s="136"/>
      <c r="J116" s="136"/>
      <c r="K116" s="136"/>
      <c r="L116" s="136"/>
      <c r="M116" s="136"/>
      <c r="N116" s="136"/>
      <c r="O116" s="136"/>
      <c r="P116" s="136"/>
      <c r="Q116" s="136"/>
      <c r="R116" s="136"/>
      <c r="S116" s="136"/>
      <c r="T116" s="136"/>
      <c r="U116" s="136"/>
      <c r="V116" s="136"/>
      <c r="W116" s="136"/>
      <c r="X116" s="136"/>
      <c r="Y116" s="136"/>
      <c r="Z116" s="136"/>
      <c r="AA116" s="136"/>
      <c r="AB116" s="136"/>
      <c r="AC116" s="136"/>
      <c r="AD116" s="136"/>
      <c r="AE116" s="136"/>
      <c r="AF116" s="136"/>
      <c r="AG116" s="136"/>
      <c r="AH116" s="136"/>
      <c r="AI116" s="136"/>
      <c r="AJ116" s="136"/>
      <c r="AK116" s="136"/>
      <c r="AL116" s="136"/>
      <c r="AM116" s="136"/>
      <c r="AN116" s="136"/>
      <c r="AO116" s="136"/>
      <c r="AP116" s="136"/>
      <c r="AQ116" s="136"/>
      <c r="AR116" s="136"/>
      <c r="AS116" s="136"/>
      <c r="AT116" s="136"/>
      <c r="AU116" s="137"/>
      <c r="AV116" s="137"/>
      <c r="AW116" s="137"/>
      <c r="AX116" s="137"/>
      <c r="AY116" s="137"/>
      <c r="AZ116" s="137"/>
      <c r="BA116" s="137"/>
      <c r="BB116" s="137"/>
      <c r="BC116" s="138"/>
      <c r="BD116" s="139"/>
      <c r="BE116" s="140"/>
      <c r="BF116" s="140"/>
      <c r="BG116" s="141"/>
      <c r="BH116" s="141"/>
      <c r="BI116" s="136"/>
      <c r="BJ116" s="136"/>
      <c r="BK116" s="136"/>
      <c r="BL116" s="136"/>
      <c r="BM116" s="136"/>
      <c r="BN116" s="136"/>
      <c r="BO116" s="136"/>
      <c r="BP116" s="136"/>
      <c r="BQ116" s="136"/>
      <c r="BR116" s="136"/>
      <c r="BS116" s="136"/>
      <c r="BT116" s="136"/>
      <c r="BU116" s="136"/>
      <c r="BV116" s="136"/>
      <c r="BW116" s="136"/>
      <c r="BX116" s="136"/>
      <c r="BY116" s="142"/>
      <c r="BZ116" s="142"/>
      <c r="CA116" s="142"/>
      <c r="CB116" s="142"/>
      <c r="CC116" s="142"/>
      <c r="CD116" s="142"/>
      <c r="CE116" s="142"/>
      <c r="CF116" s="142"/>
    </row>
    <row r="117" spans="1:84">
      <c r="A117" s="95">
        <v>32700</v>
      </c>
      <c r="B117" s="96" t="s">
        <v>494</v>
      </c>
      <c r="C117" s="116">
        <v>223812577.26976481</v>
      </c>
      <c r="D117" s="117">
        <v>1.4304866115031291E-3</v>
      </c>
      <c r="E117" s="116"/>
      <c r="F117" s="136"/>
      <c r="G117" s="136"/>
      <c r="H117" s="136"/>
      <c r="I117" s="136"/>
      <c r="J117" s="136"/>
      <c r="K117" s="136"/>
      <c r="L117" s="136"/>
      <c r="M117" s="136"/>
      <c r="N117" s="136"/>
      <c r="O117" s="136"/>
      <c r="P117" s="136"/>
      <c r="Q117" s="136"/>
      <c r="R117" s="136"/>
      <c r="S117" s="136"/>
      <c r="T117" s="136"/>
      <c r="U117" s="136"/>
      <c r="V117" s="136"/>
      <c r="W117" s="136"/>
      <c r="X117" s="136"/>
      <c r="Y117" s="136"/>
      <c r="Z117" s="136"/>
      <c r="AA117" s="136"/>
      <c r="AB117" s="136"/>
      <c r="AC117" s="136"/>
      <c r="AD117" s="136"/>
      <c r="AE117" s="136"/>
      <c r="AF117" s="136"/>
      <c r="AG117" s="136"/>
      <c r="AH117" s="136"/>
      <c r="AI117" s="136"/>
      <c r="AJ117" s="136"/>
      <c r="AK117" s="136"/>
      <c r="AL117" s="136"/>
      <c r="AM117" s="136"/>
      <c r="AN117" s="136"/>
      <c r="AO117" s="136"/>
      <c r="AP117" s="136"/>
      <c r="AQ117" s="136"/>
      <c r="AR117" s="136"/>
      <c r="AS117" s="136"/>
      <c r="AT117" s="136"/>
      <c r="AU117" s="137"/>
      <c r="AV117" s="137"/>
      <c r="AW117" s="137"/>
      <c r="AX117" s="137"/>
      <c r="AY117" s="137"/>
      <c r="AZ117" s="137"/>
      <c r="BA117" s="137"/>
      <c r="BB117" s="137"/>
      <c r="BC117" s="138"/>
      <c r="BD117" s="139"/>
      <c r="BE117" s="140"/>
      <c r="BF117" s="140"/>
      <c r="BG117" s="141"/>
      <c r="BH117" s="141"/>
      <c r="BI117" s="136"/>
      <c r="BJ117" s="136"/>
      <c r="BK117" s="136"/>
      <c r="BL117" s="136"/>
      <c r="BM117" s="136"/>
      <c r="BN117" s="136"/>
      <c r="BO117" s="136"/>
      <c r="BP117" s="136"/>
      <c r="BQ117" s="136"/>
      <c r="BR117" s="136"/>
      <c r="BS117" s="136"/>
      <c r="BT117" s="136"/>
      <c r="BU117" s="136"/>
      <c r="BV117" s="136"/>
      <c r="BW117" s="136"/>
      <c r="BX117" s="136"/>
      <c r="BY117" s="142"/>
      <c r="BZ117" s="142"/>
      <c r="CA117" s="142"/>
      <c r="CB117" s="142"/>
      <c r="CC117" s="142"/>
      <c r="CD117" s="142"/>
      <c r="CE117" s="142"/>
      <c r="CF117" s="142"/>
    </row>
    <row r="118" spans="1:84">
      <c r="A118" s="95">
        <v>32800</v>
      </c>
      <c r="B118" s="96" t="s">
        <v>495</v>
      </c>
      <c r="C118" s="116">
        <v>295501633.68468535</v>
      </c>
      <c r="D118" s="117">
        <v>1.8886835396821516E-3</v>
      </c>
      <c r="E118" s="116"/>
      <c r="F118" s="136"/>
      <c r="G118" s="136"/>
      <c r="H118" s="136"/>
      <c r="I118" s="136"/>
      <c r="J118" s="136"/>
      <c r="K118" s="136"/>
      <c r="L118" s="136"/>
      <c r="M118" s="136"/>
      <c r="N118" s="136"/>
      <c r="O118" s="136"/>
      <c r="P118" s="136"/>
      <c r="Q118" s="136"/>
      <c r="R118" s="136"/>
      <c r="S118" s="136"/>
      <c r="T118" s="136"/>
      <c r="U118" s="136"/>
      <c r="V118" s="136"/>
      <c r="W118" s="136"/>
      <c r="X118" s="136"/>
      <c r="Y118" s="136"/>
      <c r="Z118" s="136"/>
      <c r="AA118" s="136"/>
      <c r="AB118" s="136"/>
      <c r="AC118" s="136"/>
      <c r="AD118" s="136"/>
      <c r="AE118" s="136"/>
      <c r="AF118" s="136"/>
      <c r="AG118" s="136"/>
      <c r="AH118" s="136"/>
      <c r="AI118" s="136"/>
      <c r="AJ118" s="136"/>
      <c r="AK118" s="136"/>
      <c r="AL118" s="136"/>
      <c r="AM118" s="136"/>
      <c r="AN118" s="136"/>
      <c r="AO118" s="136"/>
      <c r="AP118" s="136"/>
      <c r="AQ118" s="136"/>
      <c r="AR118" s="136"/>
      <c r="AS118" s="136"/>
      <c r="AT118" s="136"/>
      <c r="AU118" s="137"/>
      <c r="AV118" s="137"/>
      <c r="AW118" s="137"/>
      <c r="AX118" s="137"/>
      <c r="AY118" s="137"/>
      <c r="AZ118" s="137"/>
      <c r="BA118" s="137"/>
      <c r="BB118" s="137"/>
      <c r="BC118" s="138"/>
      <c r="BD118" s="139"/>
      <c r="BE118" s="140"/>
      <c r="BF118" s="140"/>
      <c r="BG118" s="141"/>
      <c r="BH118" s="141"/>
      <c r="BI118" s="136"/>
      <c r="BJ118" s="136"/>
      <c r="BK118" s="136"/>
      <c r="BL118" s="136"/>
      <c r="BM118" s="136"/>
      <c r="BN118" s="136"/>
      <c r="BO118" s="136"/>
      <c r="BP118" s="136"/>
      <c r="BQ118" s="136"/>
      <c r="BR118" s="136"/>
      <c r="BS118" s="136"/>
      <c r="BT118" s="136"/>
      <c r="BU118" s="136"/>
      <c r="BV118" s="136"/>
      <c r="BW118" s="136"/>
      <c r="BX118" s="136"/>
      <c r="BY118" s="142"/>
      <c r="BZ118" s="142"/>
      <c r="CA118" s="142"/>
      <c r="CB118" s="142"/>
      <c r="CC118" s="142"/>
      <c r="CD118" s="142"/>
      <c r="CE118" s="142"/>
      <c r="CF118" s="142"/>
    </row>
    <row r="119" spans="1:84">
      <c r="A119" s="95">
        <v>32900</v>
      </c>
      <c r="B119" s="96" t="s">
        <v>496</v>
      </c>
      <c r="C119" s="116">
        <v>938766821.7910893</v>
      </c>
      <c r="D119" s="117">
        <v>6.0000800056776377E-3</v>
      </c>
      <c r="E119" s="116"/>
      <c r="F119" s="136"/>
      <c r="G119" s="136"/>
      <c r="H119" s="136"/>
      <c r="I119" s="136"/>
      <c r="J119" s="136"/>
      <c r="K119" s="136"/>
      <c r="L119" s="136"/>
      <c r="M119" s="136"/>
      <c r="N119" s="136"/>
      <c r="O119" s="136"/>
      <c r="P119" s="136"/>
      <c r="Q119" s="136"/>
      <c r="R119" s="136"/>
      <c r="S119" s="136"/>
      <c r="T119" s="136"/>
      <c r="U119" s="136"/>
      <c r="V119" s="136"/>
      <c r="W119" s="136"/>
      <c r="X119" s="136"/>
      <c r="Y119" s="136"/>
      <c r="Z119" s="136"/>
      <c r="AA119" s="136"/>
      <c r="AB119" s="136"/>
      <c r="AC119" s="136"/>
      <c r="AD119" s="136"/>
      <c r="AE119" s="136"/>
      <c r="AF119" s="136"/>
      <c r="AG119" s="136"/>
      <c r="AH119" s="136"/>
      <c r="AI119" s="136"/>
      <c r="AJ119" s="136"/>
      <c r="AK119" s="136"/>
      <c r="AL119" s="136"/>
      <c r="AM119" s="136"/>
      <c r="AN119" s="136"/>
      <c r="AO119" s="136"/>
      <c r="AP119" s="136"/>
      <c r="AQ119" s="136"/>
      <c r="AR119" s="136"/>
      <c r="AS119" s="136"/>
      <c r="AT119" s="136"/>
      <c r="AU119" s="137"/>
      <c r="AV119" s="137"/>
      <c r="AW119" s="137"/>
      <c r="AX119" s="137"/>
      <c r="AY119" s="137"/>
      <c r="AZ119" s="137"/>
      <c r="BA119" s="137"/>
      <c r="BB119" s="137"/>
      <c r="BC119" s="138"/>
      <c r="BD119" s="139"/>
      <c r="BE119" s="140"/>
      <c r="BF119" s="140"/>
      <c r="BG119" s="141"/>
      <c r="BH119" s="141"/>
      <c r="BI119" s="136"/>
      <c r="BJ119" s="136"/>
      <c r="BK119" s="136"/>
      <c r="BL119" s="136"/>
      <c r="BM119" s="136"/>
      <c r="BN119" s="136"/>
      <c r="BO119" s="136"/>
      <c r="BP119" s="136"/>
      <c r="BQ119" s="136"/>
      <c r="BR119" s="136"/>
      <c r="BS119" s="136"/>
      <c r="BT119" s="136"/>
      <c r="BU119" s="136"/>
      <c r="BV119" s="136"/>
      <c r="BW119" s="136"/>
      <c r="BX119" s="136"/>
      <c r="BY119" s="142"/>
      <c r="BZ119" s="142"/>
      <c r="CA119" s="142"/>
      <c r="CB119" s="142"/>
      <c r="CC119" s="142"/>
      <c r="CD119" s="142"/>
      <c r="CE119" s="142"/>
      <c r="CF119" s="142"/>
    </row>
    <row r="120" spans="1:84">
      <c r="A120" s="95">
        <v>32901</v>
      </c>
      <c r="B120" s="96" t="s">
        <v>497</v>
      </c>
      <c r="C120" s="116">
        <v>24622938.362749983</v>
      </c>
      <c r="D120" s="117">
        <v>1.5737624799041589E-4</v>
      </c>
      <c r="E120" s="116"/>
      <c r="F120" s="136"/>
      <c r="G120" s="136"/>
      <c r="H120" s="136"/>
      <c r="I120" s="136"/>
      <c r="J120" s="136"/>
      <c r="K120" s="136"/>
      <c r="L120" s="136"/>
      <c r="M120" s="136"/>
      <c r="N120" s="136"/>
      <c r="O120" s="136"/>
      <c r="P120" s="136"/>
      <c r="Q120" s="136"/>
      <c r="R120" s="136"/>
      <c r="S120" s="136"/>
      <c r="T120" s="136"/>
      <c r="U120" s="136"/>
      <c r="V120" s="136"/>
      <c r="W120" s="136"/>
      <c r="X120" s="136"/>
      <c r="Y120" s="136"/>
      <c r="Z120" s="136"/>
      <c r="AA120" s="136"/>
      <c r="AB120" s="136"/>
      <c r="AC120" s="136"/>
      <c r="AD120" s="136"/>
      <c r="AE120" s="136"/>
      <c r="AF120" s="136"/>
      <c r="AG120" s="136"/>
      <c r="AH120" s="136"/>
      <c r="AI120" s="136"/>
      <c r="AJ120" s="136"/>
      <c r="AK120" s="136"/>
      <c r="AL120" s="136"/>
      <c r="AM120" s="136"/>
      <c r="AN120" s="136"/>
      <c r="AO120" s="136"/>
      <c r="AP120" s="136"/>
      <c r="AQ120" s="136"/>
      <c r="AR120" s="136"/>
      <c r="AS120" s="136"/>
      <c r="AT120" s="136"/>
      <c r="AU120" s="137"/>
      <c r="AV120" s="137"/>
      <c r="AW120" s="137"/>
      <c r="AX120" s="137"/>
      <c r="AY120" s="137"/>
      <c r="AZ120" s="137"/>
      <c r="BA120" s="137"/>
      <c r="BB120" s="137"/>
      <c r="BC120" s="138"/>
      <c r="BD120" s="139"/>
      <c r="BE120" s="140"/>
      <c r="BF120" s="140"/>
      <c r="BG120" s="141"/>
      <c r="BH120" s="141"/>
      <c r="BI120" s="136"/>
      <c r="BJ120" s="136"/>
      <c r="BK120" s="136"/>
      <c r="BL120" s="136"/>
      <c r="BM120" s="136"/>
      <c r="BN120" s="136"/>
      <c r="BO120" s="136"/>
      <c r="BP120" s="136"/>
      <c r="BQ120" s="136"/>
      <c r="BR120" s="136"/>
      <c r="BS120" s="136"/>
      <c r="BT120" s="136"/>
      <c r="BU120" s="136"/>
      <c r="BV120" s="136"/>
      <c r="BW120" s="136"/>
      <c r="BX120" s="136"/>
      <c r="BY120" s="142"/>
      <c r="BZ120" s="142"/>
      <c r="CA120" s="142"/>
      <c r="CB120" s="142"/>
      <c r="CC120" s="142"/>
      <c r="CD120" s="142"/>
      <c r="CE120" s="142"/>
      <c r="CF120" s="142"/>
    </row>
    <row r="121" spans="1:84">
      <c r="A121" s="95">
        <v>32905</v>
      </c>
      <c r="B121" s="96" t="s">
        <v>498</v>
      </c>
      <c r="C121" s="116">
        <v>123483171.05038677</v>
      </c>
      <c r="D121" s="117">
        <v>7.8923635609906258E-4</v>
      </c>
      <c r="E121" s="116"/>
      <c r="F121" s="136"/>
      <c r="G121" s="136"/>
      <c r="H121" s="136"/>
      <c r="I121" s="136"/>
      <c r="J121" s="136"/>
      <c r="K121" s="136"/>
      <c r="L121" s="136"/>
      <c r="M121" s="136"/>
      <c r="N121" s="136"/>
      <c r="O121" s="136"/>
      <c r="P121" s="136"/>
      <c r="Q121" s="136"/>
      <c r="R121" s="136"/>
      <c r="S121" s="136"/>
      <c r="T121" s="136"/>
      <c r="U121" s="136"/>
      <c r="V121" s="136"/>
      <c r="W121" s="136"/>
      <c r="X121" s="136"/>
      <c r="Y121" s="136"/>
      <c r="Z121" s="136"/>
      <c r="AA121" s="136"/>
      <c r="AB121" s="136"/>
      <c r="AC121" s="136"/>
      <c r="AD121" s="136"/>
      <c r="AE121" s="136"/>
      <c r="AF121" s="136"/>
      <c r="AG121" s="136"/>
      <c r="AH121" s="136"/>
      <c r="AI121" s="136"/>
      <c r="AJ121" s="136"/>
      <c r="AK121" s="136"/>
      <c r="AL121" s="136"/>
      <c r="AM121" s="136"/>
      <c r="AN121" s="136"/>
      <c r="AO121" s="136"/>
      <c r="AP121" s="136"/>
      <c r="AQ121" s="136"/>
      <c r="AR121" s="136"/>
      <c r="AS121" s="136"/>
      <c r="AT121" s="136"/>
      <c r="AU121" s="137"/>
      <c r="AV121" s="137"/>
      <c r="AW121" s="137"/>
      <c r="AX121" s="137"/>
      <c r="AY121" s="137"/>
      <c r="AZ121" s="137"/>
      <c r="BA121" s="137"/>
      <c r="BB121" s="137"/>
      <c r="BC121" s="138"/>
      <c r="BD121" s="139"/>
      <c r="BE121" s="140"/>
      <c r="BF121" s="140"/>
      <c r="BG121" s="141"/>
      <c r="BH121" s="141"/>
      <c r="BI121" s="136"/>
      <c r="BJ121" s="136"/>
      <c r="BK121" s="136"/>
      <c r="BL121" s="136"/>
      <c r="BM121" s="136"/>
      <c r="BN121" s="136"/>
      <c r="BO121" s="136"/>
      <c r="BP121" s="136"/>
      <c r="BQ121" s="136"/>
      <c r="BR121" s="136"/>
      <c r="BS121" s="136"/>
      <c r="BT121" s="136"/>
      <c r="BU121" s="136"/>
      <c r="BV121" s="136"/>
      <c r="BW121" s="136"/>
      <c r="BX121" s="136"/>
      <c r="BY121" s="142"/>
      <c r="BZ121" s="142"/>
      <c r="CA121" s="142"/>
      <c r="CB121" s="142"/>
      <c r="CC121" s="142"/>
      <c r="CD121" s="142"/>
      <c r="CE121" s="142"/>
      <c r="CF121" s="142"/>
    </row>
    <row r="122" spans="1:84">
      <c r="A122" s="95">
        <v>32910</v>
      </c>
      <c r="B122" s="96" t="s">
        <v>499</v>
      </c>
      <c r="C122" s="116">
        <v>172426108.10042667</v>
      </c>
      <c r="D122" s="117">
        <v>1.1020526286775946E-3</v>
      </c>
      <c r="E122" s="116"/>
      <c r="F122" s="136"/>
      <c r="G122" s="136"/>
      <c r="H122" s="136"/>
      <c r="I122" s="136"/>
      <c r="J122" s="136"/>
      <c r="K122" s="136"/>
      <c r="L122" s="136"/>
      <c r="M122" s="136"/>
      <c r="N122" s="136"/>
      <c r="O122" s="136"/>
      <c r="P122" s="136"/>
      <c r="Q122" s="136"/>
      <c r="R122" s="136"/>
      <c r="S122" s="136"/>
      <c r="T122" s="136"/>
      <c r="U122" s="136"/>
      <c r="V122" s="136"/>
      <c r="W122" s="136"/>
      <c r="X122" s="136"/>
      <c r="Y122" s="136"/>
      <c r="Z122" s="136"/>
      <c r="AA122" s="136"/>
      <c r="AB122" s="136"/>
      <c r="AC122" s="136"/>
      <c r="AD122" s="136"/>
      <c r="AE122" s="136"/>
      <c r="AF122" s="136"/>
      <c r="AG122" s="136"/>
      <c r="AH122" s="136"/>
      <c r="AI122" s="136"/>
      <c r="AJ122" s="136"/>
      <c r="AK122" s="136"/>
      <c r="AL122" s="136"/>
      <c r="AM122" s="136"/>
      <c r="AN122" s="136"/>
      <c r="AO122" s="136"/>
      <c r="AP122" s="136"/>
      <c r="AQ122" s="136"/>
      <c r="AR122" s="136"/>
      <c r="AS122" s="136"/>
      <c r="AT122" s="136"/>
      <c r="AU122" s="137"/>
      <c r="AV122" s="137"/>
      <c r="AW122" s="137"/>
      <c r="AX122" s="137"/>
      <c r="AY122" s="137"/>
      <c r="AZ122" s="137"/>
      <c r="BA122" s="137"/>
      <c r="BB122" s="137"/>
      <c r="BC122" s="138"/>
      <c r="BD122" s="139"/>
      <c r="BE122" s="140"/>
      <c r="BF122" s="140"/>
      <c r="BG122" s="141"/>
      <c r="BH122" s="141"/>
      <c r="BI122" s="136"/>
      <c r="BJ122" s="136"/>
      <c r="BK122" s="136"/>
      <c r="BL122" s="136"/>
      <c r="BM122" s="136"/>
      <c r="BN122" s="136"/>
      <c r="BO122" s="136"/>
      <c r="BP122" s="136"/>
      <c r="BQ122" s="136"/>
      <c r="BR122" s="136"/>
      <c r="BS122" s="136"/>
      <c r="BT122" s="136"/>
      <c r="BU122" s="136"/>
      <c r="BV122" s="136"/>
      <c r="BW122" s="136"/>
      <c r="BX122" s="136"/>
      <c r="BY122" s="142"/>
      <c r="BZ122" s="142"/>
      <c r="CA122" s="142"/>
      <c r="CB122" s="142"/>
      <c r="CC122" s="142"/>
      <c r="CD122" s="142"/>
      <c r="CE122" s="142"/>
      <c r="CF122" s="142"/>
    </row>
    <row r="123" spans="1:84">
      <c r="A123" s="95">
        <v>32920</v>
      </c>
      <c r="B123" s="96" t="s">
        <v>500</v>
      </c>
      <c r="C123" s="116">
        <v>144454264.07664904</v>
      </c>
      <c r="D123" s="117">
        <v>9.232720218717537E-4</v>
      </c>
      <c r="E123" s="116"/>
      <c r="F123" s="136"/>
      <c r="G123" s="136"/>
      <c r="H123" s="136"/>
      <c r="I123" s="136"/>
      <c r="J123" s="136"/>
      <c r="K123" s="136"/>
      <c r="L123" s="136"/>
      <c r="M123" s="136"/>
      <c r="N123" s="136"/>
      <c r="O123" s="136"/>
      <c r="P123" s="136"/>
      <c r="Q123" s="136"/>
      <c r="R123" s="136"/>
      <c r="S123" s="136"/>
      <c r="T123" s="136"/>
      <c r="U123" s="136"/>
      <c r="V123" s="136"/>
      <c r="W123" s="136"/>
      <c r="X123" s="136"/>
      <c r="Y123" s="136"/>
      <c r="Z123" s="136"/>
      <c r="AA123" s="136"/>
      <c r="AB123" s="136"/>
      <c r="AC123" s="136"/>
      <c r="AD123" s="136"/>
      <c r="AE123" s="136"/>
      <c r="AF123" s="136"/>
      <c r="AG123" s="136"/>
      <c r="AH123" s="136"/>
      <c r="AI123" s="136"/>
      <c r="AJ123" s="136"/>
      <c r="AK123" s="136"/>
      <c r="AL123" s="136"/>
      <c r="AM123" s="136"/>
      <c r="AN123" s="136"/>
      <c r="AO123" s="136"/>
      <c r="AP123" s="136"/>
      <c r="AQ123" s="136"/>
      <c r="AR123" s="136"/>
      <c r="AS123" s="136"/>
      <c r="AT123" s="136"/>
      <c r="AU123" s="137"/>
      <c r="AV123" s="137"/>
      <c r="AW123" s="137"/>
      <c r="AX123" s="137"/>
      <c r="AY123" s="137"/>
      <c r="AZ123" s="137"/>
      <c r="BA123" s="137"/>
      <c r="BB123" s="137"/>
      <c r="BC123" s="138"/>
      <c r="BD123" s="139"/>
      <c r="BE123" s="140"/>
      <c r="BF123" s="140"/>
      <c r="BG123" s="141"/>
      <c r="BH123" s="141"/>
      <c r="BI123" s="136"/>
      <c r="BJ123" s="136"/>
      <c r="BK123" s="136"/>
      <c r="BL123" s="136"/>
      <c r="BM123" s="136"/>
      <c r="BN123" s="136"/>
      <c r="BO123" s="136"/>
      <c r="BP123" s="136"/>
      <c r="BQ123" s="136"/>
      <c r="BR123" s="136"/>
      <c r="BS123" s="136"/>
      <c r="BT123" s="136"/>
      <c r="BU123" s="136"/>
      <c r="BV123" s="136"/>
      <c r="BW123" s="136"/>
      <c r="BX123" s="136"/>
      <c r="BY123" s="142"/>
      <c r="BZ123" s="142"/>
      <c r="CA123" s="142"/>
      <c r="CB123" s="142"/>
      <c r="CC123" s="142"/>
      <c r="CD123" s="142"/>
      <c r="CE123" s="142"/>
      <c r="CF123" s="142"/>
    </row>
    <row r="124" spans="1:84">
      <c r="A124" s="95">
        <v>33000</v>
      </c>
      <c r="B124" s="96" t="s">
        <v>501</v>
      </c>
      <c r="C124" s="116">
        <v>353816489.49002314</v>
      </c>
      <c r="D124" s="117">
        <v>2.2613999504347317E-3</v>
      </c>
      <c r="E124" s="116"/>
      <c r="F124" s="136"/>
      <c r="G124" s="136"/>
      <c r="H124" s="136"/>
      <c r="I124" s="136"/>
      <c r="J124" s="136"/>
      <c r="K124" s="136"/>
      <c r="L124" s="136"/>
      <c r="M124" s="136"/>
      <c r="N124" s="136"/>
      <c r="O124" s="136"/>
      <c r="P124" s="136"/>
      <c r="Q124" s="136"/>
      <c r="R124" s="136"/>
      <c r="S124" s="136"/>
      <c r="T124" s="136"/>
      <c r="U124" s="136"/>
      <c r="V124" s="136"/>
      <c r="W124" s="136"/>
      <c r="X124" s="136"/>
      <c r="Y124" s="136"/>
      <c r="Z124" s="136"/>
      <c r="AA124" s="136"/>
      <c r="AB124" s="136"/>
      <c r="AC124" s="136"/>
      <c r="AD124" s="136"/>
      <c r="AE124" s="136"/>
      <c r="AF124" s="136"/>
      <c r="AG124" s="136"/>
      <c r="AH124" s="136"/>
      <c r="AI124" s="136"/>
      <c r="AJ124" s="136"/>
      <c r="AK124" s="136"/>
      <c r="AL124" s="136"/>
      <c r="AM124" s="136"/>
      <c r="AN124" s="136"/>
      <c r="AO124" s="136"/>
      <c r="AP124" s="136"/>
      <c r="AQ124" s="136"/>
      <c r="AR124" s="136"/>
      <c r="AS124" s="136"/>
      <c r="AT124" s="136"/>
      <c r="AU124" s="137"/>
      <c r="AV124" s="137"/>
      <c r="AW124" s="137"/>
      <c r="AX124" s="137"/>
      <c r="AY124" s="137"/>
      <c r="AZ124" s="137"/>
      <c r="BA124" s="137"/>
      <c r="BB124" s="137"/>
      <c r="BC124" s="138"/>
      <c r="BD124" s="139"/>
      <c r="BE124" s="140"/>
      <c r="BF124" s="140"/>
      <c r="BG124" s="141"/>
      <c r="BH124" s="141"/>
      <c r="BI124" s="136"/>
      <c r="BJ124" s="136"/>
      <c r="BK124" s="136"/>
      <c r="BL124" s="136"/>
      <c r="BM124" s="136"/>
      <c r="BN124" s="136"/>
      <c r="BO124" s="136"/>
      <c r="BP124" s="136"/>
      <c r="BQ124" s="136"/>
      <c r="BR124" s="136"/>
      <c r="BS124" s="136"/>
      <c r="BT124" s="136"/>
      <c r="BU124" s="136"/>
      <c r="BV124" s="136"/>
      <c r="BW124" s="136"/>
      <c r="BX124" s="136"/>
      <c r="BY124" s="142"/>
      <c r="BZ124" s="142"/>
      <c r="CA124" s="142"/>
      <c r="CB124" s="142"/>
      <c r="CC124" s="142"/>
      <c r="CD124" s="142"/>
      <c r="CE124" s="142"/>
      <c r="CF124" s="142"/>
    </row>
    <row r="125" spans="1:84">
      <c r="A125" s="95">
        <v>33001</v>
      </c>
      <c r="B125" s="96" t="s">
        <v>502</v>
      </c>
      <c r="C125" s="116">
        <v>10192495.462984992</v>
      </c>
      <c r="D125" s="117">
        <v>6.5144812125694979E-5</v>
      </c>
      <c r="E125" s="116"/>
      <c r="F125" s="136"/>
      <c r="G125" s="136"/>
      <c r="H125" s="136"/>
      <c r="I125" s="136"/>
      <c r="J125" s="136"/>
      <c r="K125" s="136"/>
      <c r="L125" s="136"/>
      <c r="M125" s="136"/>
      <c r="N125" s="136"/>
      <c r="O125" s="136"/>
      <c r="P125" s="136"/>
      <c r="Q125" s="136"/>
      <c r="R125" s="136"/>
      <c r="S125" s="136"/>
      <c r="T125" s="136"/>
      <c r="U125" s="136"/>
      <c r="V125" s="136"/>
      <c r="W125" s="136"/>
      <c r="X125" s="136"/>
      <c r="Y125" s="136"/>
      <c r="Z125" s="136"/>
      <c r="AA125" s="136"/>
      <c r="AB125" s="136"/>
      <c r="AC125" s="136"/>
      <c r="AD125" s="136"/>
      <c r="AE125" s="136"/>
      <c r="AF125" s="136"/>
      <c r="AG125" s="136"/>
      <c r="AH125" s="136"/>
      <c r="AI125" s="136"/>
      <c r="AJ125" s="136"/>
      <c r="AK125" s="136"/>
      <c r="AL125" s="136"/>
      <c r="AM125" s="136"/>
      <c r="AN125" s="136"/>
      <c r="AO125" s="136"/>
      <c r="AP125" s="136"/>
      <c r="AQ125" s="136"/>
      <c r="AR125" s="136"/>
      <c r="AS125" s="136"/>
      <c r="AT125" s="136"/>
      <c r="AU125" s="137"/>
      <c r="AV125" s="137"/>
      <c r="AW125" s="137"/>
      <c r="AX125" s="137"/>
      <c r="AY125" s="137"/>
      <c r="AZ125" s="137"/>
      <c r="BA125" s="137"/>
      <c r="BB125" s="137"/>
      <c r="BC125" s="138"/>
      <c r="BD125" s="139"/>
      <c r="BE125" s="140"/>
      <c r="BF125" s="140"/>
      <c r="BG125" s="141"/>
      <c r="BH125" s="141"/>
      <c r="BI125" s="136"/>
      <c r="BJ125" s="136"/>
      <c r="BK125" s="136"/>
      <c r="BL125" s="136"/>
      <c r="BM125" s="136"/>
      <c r="BN125" s="136"/>
      <c r="BO125" s="136"/>
      <c r="BP125" s="136"/>
      <c r="BQ125" s="136"/>
      <c r="BR125" s="136"/>
      <c r="BS125" s="136"/>
      <c r="BT125" s="136"/>
      <c r="BU125" s="136"/>
      <c r="BV125" s="136"/>
      <c r="BW125" s="136"/>
      <c r="BX125" s="136"/>
      <c r="BY125" s="142"/>
      <c r="BZ125" s="142"/>
      <c r="CA125" s="142"/>
      <c r="CB125" s="142"/>
      <c r="CC125" s="142"/>
      <c r="CD125" s="142"/>
      <c r="CE125" s="142"/>
      <c r="CF125" s="142"/>
    </row>
    <row r="126" spans="1:84">
      <c r="A126" s="95">
        <v>33027</v>
      </c>
      <c r="B126" s="96" t="s">
        <v>503</v>
      </c>
      <c r="C126" s="116">
        <v>41259645.610580973</v>
      </c>
      <c r="D126" s="117">
        <v>2.6370890930834751E-4</v>
      </c>
      <c r="E126" s="116"/>
      <c r="F126" s="136"/>
      <c r="G126" s="136"/>
      <c r="H126" s="136"/>
      <c r="I126" s="136"/>
      <c r="J126" s="136"/>
      <c r="K126" s="136"/>
      <c r="L126" s="136"/>
      <c r="M126" s="136"/>
      <c r="N126" s="136"/>
      <c r="O126" s="136"/>
      <c r="P126" s="136"/>
      <c r="Q126" s="136"/>
      <c r="R126" s="136"/>
      <c r="S126" s="136"/>
      <c r="T126" s="136"/>
      <c r="U126" s="136"/>
      <c r="V126" s="136"/>
      <c r="W126" s="136"/>
      <c r="X126" s="136"/>
      <c r="Y126" s="136"/>
      <c r="Z126" s="136"/>
      <c r="AA126" s="136"/>
      <c r="AB126" s="136"/>
      <c r="AC126" s="136"/>
      <c r="AD126" s="136"/>
      <c r="AE126" s="136"/>
      <c r="AF126" s="136"/>
      <c r="AG126" s="136"/>
      <c r="AH126" s="136"/>
      <c r="AI126" s="136"/>
      <c r="AJ126" s="136"/>
      <c r="AK126" s="136"/>
      <c r="AL126" s="136"/>
      <c r="AM126" s="136"/>
      <c r="AN126" s="136"/>
      <c r="AO126" s="136"/>
      <c r="AP126" s="136"/>
      <c r="AQ126" s="136"/>
      <c r="AR126" s="136"/>
      <c r="AS126" s="136"/>
      <c r="AT126" s="136"/>
      <c r="AU126" s="137"/>
      <c r="AV126" s="137"/>
      <c r="AW126" s="137"/>
      <c r="AX126" s="137"/>
      <c r="AY126" s="137"/>
      <c r="AZ126" s="137"/>
      <c r="BA126" s="137"/>
      <c r="BB126" s="137"/>
      <c r="BC126" s="138"/>
      <c r="BD126" s="139"/>
      <c r="BE126" s="140"/>
      <c r="BF126" s="140"/>
      <c r="BG126" s="141"/>
      <c r="BH126" s="141"/>
      <c r="BI126" s="136"/>
      <c r="BJ126" s="136"/>
      <c r="BK126" s="136"/>
      <c r="BL126" s="136"/>
      <c r="BM126" s="136"/>
      <c r="BN126" s="136"/>
      <c r="BO126" s="136"/>
      <c r="BP126" s="136"/>
      <c r="BQ126" s="136"/>
      <c r="BR126" s="136"/>
      <c r="BS126" s="136"/>
      <c r="BT126" s="136"/>
      <c r="BU126" s="136"/>
      <c r="BV126" s="136"/>
      <c r="BW126" s="136"/>
      <c r="BX126" s="136"/>
      <c r="BY126" s="142"/>
      <c r="BZ126" s="142"/>
      <c r="CA126" s="142"/>
      <c r="CB126" s="142"/>
      <c r="CC126" s="142"/>
      <c r="CD126" s="142"/>
      <c r="CE126" s="142"/>
      <c r="CF126" s="142"/>
    </row>
    <row r="127" spans="1:84">
      <c r="A127" s="95">
        <v>33100</v>
      </c>
      <c r="B127" s="96" t="s">
        <v>504</v>
      </c>
      <c r="C127" s="116">
        <v>504778101.75718284</v>
      </c>
      <c r="D127" s="117">
        <v>3.2262633545981725E-3</v>
      </c>
      <c r="E127" s="116"/>
      <c r="F127" s="136"/>
      <c r="G127" s="136"/>
      <c r="H127" s="136"/>
      <c r="I127" s="136"/>
      <c r="J127" s="136"/>
      <c r="K127" s="136"/>
      <c r="L127" s="136"/>
      <c r="M127" s="136"/>
      <c r="N127" s="136"/>
      <c r="O127" s="136"/>
      <c r="P127" s="136"/>
      <c r="Q127" s="136"/>
      <c r="R127" s="136"/>
      <c r="S127" s="136"/>
      <c r="T127" s="136"/>
      <c r="U127" s="136"/>
      <c r="V127" s="136"/>
      <c r="W127" s="136"/>
      <c r="X127" s="136"/>
      <c r="Y127" s="136"/>
      <c r="Z127" s="136"/>
      <c r="AA127" s="136"/>
      <c r="AB127" s="136"/>
      <c r="AC127" s="136"/>
      <c r="AD127" s="136"/>
      <c r="AE127" s="136"/>
      <c r="AF127" s="136"/>
      <c r="AG127" s="136"/>
      <c r="AH127" s="136"/>
      <c r="AI127" s="136"/>
      <c r="AJ127" s="136"/>
      <c r="AK127" s="136"/>
      <c r="AL127" s="136"/>
      <c r="AM127" s="136"/>
      <c r="AN127" s="136"/>
      <c r="AO127" s="136"/>
      <c r="AP127" s="136"/>
      <c r="AQ127" s="136"/>
      <c r="AR127" s="136"/>
      <c r="AS127" s="136"/>
      <c r="AT127" s="136"/>
      <c r="AU127" s="137"/>
      <c r="AV127" s="137"/>
      <c r="AW127" s="137"/>
      <c r="AX127" s="137"/>
      <c r="AY127" s="137"/>
      <c r="AZ127" s="137"/>
      <c r="BA127" s="137"/>
      <c r="BB127" s="137"/>
      <c r="BC127" s="138"/>
      <c r="BD127" s="139"/>
      <c r="BE127" s="140"/>
      <c r="BF127" s="140"/>
      <c r="BG127" s="141"/>
      <c r="BH127" s="141"/>
      <c r="BI127" s="136"/>
      <c r="BJ127" s="136"/>
      <c r="BK127" s="136"/>
      <c r="BL127" s="136"/>
      <c r="BM127" s="136"/>
      <c r="BN127" s="136"/>
      <c r="BO127" s="136"/>
      <c r="BP127" s="136"/>
      <c r="BQ127" s="136"/>
      <c r="BR127" s="136"/>
      <c r="BS127" s="136"/>
      <c r="BT127" s="136"/>
      <c r="BU127" s="136"/>
      <c r="BV127" s="136"/>
      <c r="BW127" s="136"/>
      <c r="BX127" s="136"/>
      <c r="BY127" s="142"/>
      <c r="BZ127" s="142"/>
      <c r="CA127" s="142"/>
      <c r="CB127" s="142"/>
      <c r="CC127" s="142"/>
      <c r="CD127" s="142"/>
      <c r="CE127" s="142"/>
      <c r="CF127" s="142"/>
    </row>
    <row r="128" spans="1:84">
      <c r="A128" s="95">
        <v>33105</v>
      </c>
      <c r="B128" s="96" t="s">
        <v>505</v>
      </c>
      <c r="C128" s="116">
        <v>53670900.845476948</v>
      </c>
      <c r="D128" s="117">
        <v>3.4303481074804843E-4</v>
      </c>
      <c r="E128" s="116"/>
      <c r="F128" s="136"/>
      <c r="G128" s="136"/>
      <c r="H128" s="136"/>
      <c r="I128" s="136"/>
      <c r="J128" s="136"/>
      <c r="K128" s="136"/>
      <c r="L128" s="136"/>
      <c r="M128" s="136"/>
      <c r="N128" s="136"/>
      <c r="O128" s="136"/>
      <c r="P128" s="136"/>
      <c r="Q128" s="136"/>
      <c r="R128" s="136"/>
      <c r="S128" s="136"/>
      <c r="T128" s="136"/>
      <c r="U128" s="136"/>
      <c r="V128" s="136"/>
      <c r="W128" s="136"/>
      <c r="X128" s="136"/>
      <c r="Y128" s="136"/>
      <c r="Z128" s="136"/>
      <c r="AA128" s="136"/>
      <c r="AB128" s="136"/>
      <c r="AC128" s="136"/>
      <c r="AD128" s="136"/>
      <c r="AE128" s="136"/>
      <c r="AF128" s="136"/>
      <c r="AG128" s="136"/>
      <c r="AH128" s="136"/>
      <c r="AI128" s="136"/>
      <c r="AJ128" s="136"/>
      <c r="AK128" s="136"/>
      <c r="AL128" s="136"/>
      <c r="AM128" s="136"/>
      <c r="AN128" s="136"/>
      <c r="AO128" s="136"/>
      <c r="AP128" s="136"/>
      <c r="AQ128" s="136"/>
      <c r="AR128" s="136"/>
      <c r="AS128" s="136"/>
      <c r="AT128" s="136"/>
      <c r="AU128" s="137"/>
      <c r="AV128" s="137"/>
      <c r="AW128" s="137"/>
      <c r="AX128" s="137"/>
      <c r="AY128" s="137"/>
      <c r="AZ128" s="137"/>
      <c r="BA128" s="137"/>
      <c r="BB128" s="137"/>
      <c r="BC128" s="138"/>
      <c r="BD128" s="139"/>
      <c r="BE128" s="140"/>
      <c r="BF128" s="140"/>
      <c r="BG128" s="141"/>
      <c r="BH128" s="141"/>
      <c r="BI128" s="136"/>
      <c r="BJ128" s="136"/>
      <c r="BK128" s="136"/>
      <c r="BL128" s="136"/>
      <c r="BM128" s="136"/>
      <c r="BN128" s="136"/>
      <c r="BO128" s="136"/>
      <c r="BP128" s="136"/>
      <c r="BQ128" s="136"/>
      <c r="BR128" s="136"/>
      <c r="BS128" s="136"/>
      <c r="BT128" s="136"/>
      <c r="BU128" s="136"/>
      <c r="BV128" s="136"/>
      <c r="BW128" s="136"/>
      <c r="BX128" s="136"/>
      <c r="BY128" s="142"/>
      <c r="BZ128" s="142"/>
      <c r="CA128" s="142"/>
      <c r="CB128" s="142"/>
      <c r="CC128" s="142"/>
      <c r="CD128" s="142"/>
      <c r="CE128" s="142"/>
      <c r="CF128" s="142"/>
    </row>
    <row r="129" spans="1:84">
      <c r="A129" s="95">
        <v>33200</v>
      </c>
      <c r="B129" s="96" t="s">
        <v>506</v>
      </c>
      <c r="C129" s="116">
        <v>2233444743.7535615</v>
      </c>
      <c r="D129" s="117">
        <v>1.427494755855757E-2</v>
      </c>
      <c r="E129" s="116"/>
      <c r="F129" s="136"/>
      <c r="G129" s="136"/>
      <c r="H129" s="136"/>
      <c r="I129" s="136"/>
      <c r="J129" s="136"/>
      <c r="K129" s="136"/>
      <c r="L129" s="136"/>
      <c r="M129" s="136"/>
      <c r="N129" s="136"/>
      <c r="O129" s="136"/>
      <c r="P129" s="136"/>
      <c r="Q129" s="136"/>
      <c r="R129" s="136"/>
      <c r="S129" s="136"/>
      <c r="T129" s="136"/>
      <c r="U129" s="136"/>
      <c r="V129" s="136"/>
      <c r="W129" s="136"/>
      <c r="X129" s="136"/>
      <c r="Y129" s="136"/>
      <c r="Z129" s="136"/>
      <c r="AA129" s="136"/>
      <c r="AB129" s="136"/>
      <c r="AC129" s="136"/>
      <c r="AD129" s="136"/>
      <c r="AE129" s="136"/>
      <c r="AF129" s="136"/>
      <c r="AG129" s="136"/>
      <c r="AH129" s="136"/>
      <c r="AI129" s="136"/>
      <c r="AJ129" s="136"/>
      <c r="AK129" s="136"/>
      <c r="AL129" s="136"/>
      <c r="AM129" s="136"/>
      <c r="AN129" s="136"/>
      <c r="AO129" s="136"/>
      <c r="AP129" s="136"/>
      <c r="AQ129" s="136"/>
      <c r="AR129" s="136"/>
      <c r="AS129" s="136"/>
      <c r="AT129" s="136"/>
      <c r="AU129" s="137"/>
      <c r="AV129" s="137"/>
      <c r="AW129" s="137"/>
      <c r="AX129" s="137"/>
      <c r="AY129" s="137"/>
      <c r="AZ129" s="137"/>
      <c r="BA129" s="137"/>
      <c r="BB129" s="137"/>
      <c r="BC129" s="138"/>
      <c r="BD129" s="139"/>
      <c r="BE129" s="140"/>
      <c r="BF129" s="140"/>
      <c r="BG129" s="141"/>
      <c r="BH129" s="141"/>
      <c r="BI129" s="136"/>
      <c r="BJ129" s="136"/>
      <c r="BK129" s="136"/>
      <c r="BL129" s="136"/>
      <c r="BM129" s="136"/>
      <c r="BN129" s="136"/>
      <c r="BO129" s="136"/>
      <c r="BP129" s="136"/>
      <c r="BQ129" s="136"/>
      <c r="BR129" s="136"/>
      <c r="BS129" s="136"/>
      <c r="BT129" s="136"/>
      <c r="BU129" s="136"/>
      <c r="BV129" s="136"/>
      <c r="BW129" s="136"/>
      <c r="BX129" s="136"/>
      <c r="BY129" s="142"/>
      <c r="BZ129" s="142"/>
      <c r="CA129" s="142"/>
      <c r="CB129" s="142"/>
      <c r="CC129" s="142"/>
      <c r="CD129" s="142"/>
      <c r="CE129" s="142"/>
      <c r="CF129" s="142"/>
    </row>
    <row r="130" spans="1:84">
      <c r="A130" s="95">
        <v>33202</v>
      </c>
      <c r="B130" s="96" t="s">
        <v>507</v>
      </c>
      <c r="C130" s="116">
        <v>33124982.61022396</v>
      </c>
      <c r="D130" s="117">
        <v>2.1171662785101505E-4</v>
      </c>
      <c r="E130" s="116"/>
      <c r="F130" s="136"/>
      <c r="G130" s="136"/>
      <c r="H130" s="136"/>
      <c r="I130" s="136"/>
      <c r="J130" s="136"/>
      <c r="K130" s="136"/>
      <c r="L130" s="136"/>
      <c r="M130" s="136"/>
      <c r="N130" s="136"/>
      <c r="O130" s="136"/>
      <c r="P130" s="136"/>
      <c r="Q130" s="136"/>
      <c r="R130" s="136"/>
      <c r="S130" s="136"/>
      <c r="T130" s="136"/>
      <c r="U130" s="136"/>
      <c r="V130" s="136"/>
      <c r="W130" s="136"/>
      <c r="X130" s="136"/>
      <c r="Y130" s="136"/>
      <c r="Z130" s="136"/>
      <c r="AA130" s="136"/>
      <c r="AB130" s="136"/>
      <c r="AC130" s="136"/>
      <c r="AD130" s="136"/>
      <c r="AE130" s="136"/>
      <c r="AF130" s="136"/>
      <c r="AG130" s="136"/>
      <c r="AH130" s="136"/>
      <c r="AI130" s="136"/>
      <c r="AJ130" s="136"/>
      <c r="AK130" s="136"/>
      <c r="AL130" s="136"/>
      <c r="AM130" s="136"/>
      <c r="AN130" s="136"/>
      <c r="AO130" s="136"/>
      <c r="AP130" s="136"/>
      <c r="AQ130" s="136"/>
      <c r="AR130" s="136"/>
      <c r="AS130" s="136"/>
      <c r="AT130" s="136"/>
      <c r="AU130" s="137"/>
      <c r="AV130" s="137"/>
      <c r="AW130" s="137"/>
      <c r="AX130" s="137"/>
      <c r="AY130" s="137"/>
      <c r="AZ130" s="137"/>
      <c r="BA130" s="137"/>
      <c r="BB130" s="137"/>
      <c r="BC130" s="138"/>
      <c r="BD130" s="139"/>
      <c r="BE130" s="140"/>
      <c r="BF130" s="140"/>
      <c r="BG130" s="141"/>
      <c r="BH130" s="141"/>
      <c r="BI130" s="136"/>
      <c r="BJ130" s="136"/>
      <c r="BK130" s="136"/>
      <c r="BL130" s="136"/>
      <c r="BM130" s="136"/>
      <c r="BN130" s="136"/>
      <c r="BO130" s="136"/>
      <c r="BP130" s="136"/>
      <c r="BQ130" s="136"/>
      <c r="BR130" s="136"/>
      <c r="BS130" s="136"/>
      <c r="BT130" s="136"/>
      <c r="BU130" s="136"/>
      <c r="BV130" s="136"/>
      <c r="BW130" s="136"/>
      <c r="BX130" s="136"/>
      <c r="BY130" s="142"/>
      <c r="BZ130" s="142"/>
      <c r="CA130" s="142"/>
      <c r="CB130" s="142"/>
      <c r="CC130" s="142"/>
      <c r="CD130" s="142"/>
      <c r="CE130" s="142"/>
      <c r="CF130" s="142"/>
    </row>
    <row r="131" spans="1:84">
      <c r="A131" s="95">
        <v>33203</v>
      </c>
      <c r="B131" s="96" t="s">
        <v>508</v>
      </c>
      <c r="C131" s="116">
        <v>19121235.259954982</v>
      </c>
      <c r="D131" s="117">
        <v>1.2221239471184208E-4</v>
      </c>
      <c r="E131" s="116"/>
      <c r="F131" s="136"/>
      <c r="G131" s="136"/>
      <c r="H131" s="136"/>
      <c r="I131" s="136"/>
      <c r="J131" s="136"/>
      <c r="K131" s="136"/>
      <c r="L131" s="136"/>
      <c r="M131" s="136"/>
      <c r="N131" s="136"/>
      <c r="O131" s="136"/>
      <c r="P131" s="136"/>
      <c r="Q131" s="136"/>
      <c r="R131" s="136"/>
      <c r="S131" s="136"/>
      <c r="T131" s="136"/>
      <c r="U131" s="136"/>
      <c r="V131" s="136"/>
      <c r="W131" s="136"/>
      <c r="X131" s="136"/>
      <c r="Y131" s="136"/>
      <c r="Z131" s="136"/>
      <c r="AA131" s="136"/>
      <c r="AB131" s="136"/>
      <c r="AC131" s="136"/>
      <c r="AD131" s="136"/>
      <c r="AE131" s="136"/>
      <c r="AF131" s="136"/>
      <c r="AG131" s="136"/>
      <c r="AH131" s="136"/>
      <c r="AI131" s="136"/>
      <c r="AJ131" s="136"/>
      <c r="AK131" s="136"/>
      <c r="AL131" s="136"/>
      <c r="AM131" s="136"/>
      <c r="AN131" s="136"/>
      <c r="AO131" s="136"/>
      <c r="AP131" s="136"/>
      <c r="AQ131" s="136"/>
      <c r="AR131" s="136"/>
      <c r="AS131" s="136"/>
      <c r="AT131" s="136"/>
      <c r="AU131" s="137"/>
      <c r="AV131" s="137"/>
      <c r="AW131" s="137"/>
      <c r="AX131" s="137"/>
      <c r="AY131" s="137"/>
      <c r="AZ131" s="137"/>
      <c r="BA131" s="137"/>
      <c r="BB131" s="137"/>
      <c r="BC131" s="138"/>
      <c r="BD131" s="139"/>
      <c r="BE131" s="140"/>
      <c r="BF131" s="140"/>
      <c r="BG131" s="141"/>
      <c r="BH131" s="141"/>
      <c r="BI131" s="136"/>
      <c r="BJ131" s="136"/>
      <c r="BK131" s="136"/>
      <c r="BL131" s="136"/>
      <c r="BM131" s="136"/>
      <c r="BN131" s="136"/>
      <c r="BO131" s="136"/>
      <c r="BP131" s="136"/>
      <c r="BQ131" s="136"/>
      <c r="BR131" s="136"/>
      <c r="BS131" s="136"/>
      <c r="BT131" s="136"/>
      <c r="BU131" s="136"/>
      <c r="BV131" s="136"/>
      <c r="BW131" s="136"/>
      <c r="BX131" s="136"/>
      <c r="BY131" s="142"/>
      <c r="BZ131" s="142"/>
      <c r="CA131" s="142"/>
      <c r="CB131" s="142"/>
      <c r="CC131" s="142"/>
      <c r="CD131" s="142"/>
      <c r="CE131" s="142"/>
      <c r="CF131" s="142"/>
    </row>
    <row r="132" spans="1:84">
      <c r="A132" s="95">
        <v>33204</v>
      </c>
      <c r="B132" s="96" t="s">
        <v>509</v>
      </c>
      <c r="C132" s="116">
        <v>69043834.992967933</v>
      </c>
      <c r="D132" s="117">
        <v>4.4129013109583791E-4</v>
      </c>
      <c r="E132" s="116"/>
      <c r="F132" s="136"/>
      <c r="G132" s="136"/>
      <c r="H132" s="136"/>
      <c r="I132" s="136"/>
      <c r="J132" s="136"/>
      <c r="K132" s="136"/>
      <c r="L132" s="136"/>
      <c r="M132" s="136"/>
      <c r="N132" s="136"/>
      <c r="O132" s="136"/>
      <c r="P132" s="136"/>
      <c r="Q132" s="136"/>
      <c r="R132" s="136"/>
      <c r="S132" s="136"/>
      <c r="T132" s="136"/>
      <c r="U132" s="136"/>
      <c r="V132" s="136"/>
      <c r="W132" s="136"/>
      <c r="X132" s="136"/>
      <c r="Y132" s="136"/>
      <c r="Z132" s="136"/>
      <c r="AA132" s="136"/>
      <c r="AB132" s="136"/>
      <c r="AC132" s="136"/>
      <c r="AD132" s="136"/>
      <c r="AE132" s="136"/>
      <c r="AF132" s="136"/>
      <c r="AG132" s="136"/>
      <c r="AH132" s="136"/>
      <c r="AI132" s="136"/>
      <c r="AJ132" s="136"/>
      <c r="AK132" s="136"/>
      <c r="AL132" s="136"/>
      <c r="AM132" s="136"/>
      <c r="AN132" s="136"/>
      <c r="AO132" s="136"/>
      <c r="AP132" s="136"/>
      <c r="AQ132" s="136"/>
      <c r="AR132" s="136"/>
      <c r="AS132" s="136"/>
      <c r="AT132" s="136"/>
      <c r="AU132" s="137"/>
      <c r="AV132" s="137"/>
      <c r="AW132" s="137"/>
      <c r="AX132" s="137"/>
      <c r="AY132" s="137"/>
      <c r="AZ132" s="137"/>
      <c r="BA132" s="137"/>
      <c r="BB132" s="137"/>
      <c r="BC132" s="138"/>
      <c r="BD132" s="139"/>
      <c r="BE132" s="140"/>
      <c r="BF132" s="140"/>
      <c r="BG132" s="141"/>
      <c r="BH132" s="141"/>
      <c r="BI132" s="136"/>
      <c r="BJ132" s="136"/>
      <c r="BK132" s="136"/>
      <c r="BL132" s="136"/>
      <c r="BM132" s="136"/>
      <c r="BN132" s="136"/>
      <c r="BO132" s="136"/>
      <c r="BP132" s="136"/>
      <c r="BQ132" s="136"/>
      <c r="BR132" s="136"/>
      <c r="BS132" s="136"/>
      <c r="BT132" s="136"/>
      <c r="BU132" s="136"/>
      <c r="BV132" s="136"/>
      <c r="BW132" s="136"/>
      <c r="BX132" s="136"/>
      <c r="BY132" s="142"/>
      <c r="BZ132" s="142"/>
      <c r="CA132" s="142"/>
      <c r="CB132" s="142"/>
      <c r="CC132" s="142"/>
      <c r="CD132" s="142"/>
      <c r="CE132" s="142"/>
      <c r="CF132" s="142"/>
    </row>
    <row r="133" spans="1:84">
      <c r="A133" s="95">
        <v>33205</v>
      </c>
      <c r="B133" s="96" t="s">
        <v>510</v>
      </c>
      <c r="C133" s="116">
        <v>168660273.256717</v>
      </c>
      <c r="D133" s="117">
        <v>1.0779834883693372E-3</v>
      </c>
      <c r="E133" s="116"/>
      <c r="F133" s="136"/>
      <c r="G133" s="136"/>
      <c r="H133" s="136"/>
      <c r="I133" s="136"/>
      <c r="J133" s="136"/>
      <c r="K133" s="136"/>
      <c r="L133" s="136"/>
      <c r="M133" s="136"/>
      <c r="N133" s="136"/>
      <c r="O133" s="136"/>
      <c r="P133" s="136"/>
      <c r="Q133" s="136"/>
      <c r="R133" s="136"/>
      <c r="S133" s="136"/>
      <c r="T133" s="136"/>
      <c r="U133" s="136"/>
      <c r="V133" s="136"/>
      <c r="W133" s="136"/>
      <c r="X133" s="136"/>
      <c r="Y133" s="136"/>
      <c r="Z133" s="136"/>
      <c r="AA133" s="136"/>
      <c r="AB133" s="136"/>
      <c r="AC133" s="136"/>
      <c r="AD133" s="136"/>
      <c r="AE133" s="136"/>
      <c r="AF133" s="136"/>
      <c r="AG133" s="136"/>
      <c r="AH133" s="136"/>
      <c r="AI133" s="136"/>
      <c r="AJ133" s="136"/>
      <c r="AK133" s="136"/>
      <c r="AL133" s="136"/>
      <c r="AM133" s="136"/>
      <c r="AN133" s="136"/>
      <c r="AO133" s="136"/>
      <c r="AP133" s="136"/>
      <c r="AQ133" s="136"/>
      <c r="AR133" s="136"/>
      <c r="AS133" s="136"/>
      <c r="AT133" s="136"/>
      <c r="AU133" s="137"/>
      <c r="AV133" s="137"/>
      <c r="AW133" s="137"/>
      <c r="AX133" s="137"/>
      <c r="AY133" s="137"/>
      <c r="AZ133" s="137"/>
      <c r="BA133" s="137"/>
      <c r="BB133" s="137"/>
      <c r="BC133" s="138"/>
      <c r="BD133" s="139"/>
      <c r="BE133" s="140"/>
      <c r="BF133" s="140"/>
      <c r="BG133" s="141"/>
      <c r="BH133" s="141"/>
      <c r="BI133" s="136"/>
      <c r="BJ133" s="136"/>
      <c r="BK133" s="136"/>
      <c r="BL133" s="136"/>
      <c r="BM133" s="136"/>
      <c r="BN133" s="136"/>
      <c r="BO133" s="136"/>
      <c r="BP133" s="136"/>
      <c r="BQ133" s="136"/>
      <c r="BR133" s="136"/>
      <c r="BS133" s="136"/>
      <c r="BT133" s="136"/>
      <c r="BU133" s="136"/>
      <c r="BV133" s="136"/>
      <c r="BW133" s="136"/>
      <c r="BX133" s="136"/>
      <c r="BY133" s="142"/>
      <c r="BZ133" s="142"/>
      <c r="CA133" s="142"/>
      <c r="CB133" s="142"/>
      <c r="CC133" s="142"/>
      <c r="CD133" s="142"/>
      <c r="CE133" s="142"/>
      <c r="CF133" s="142"/>
    </row>
    <row r="134" spans="1:84">
      <c r="A134" s="95">
        <v>33206</v>
      </c>
      <c r="B134" s="96" t="s">
        <v>511</v>
      </c>
      <c r="C134" s="116">
        <v>15787374.455390988</v>
      </c>
      <c r="D134" s="117">
        <v>1.0090419432507098E-4</v>
      </c>
      <c r="E134" s="116"/>
      <c r="F134" s="136"/>
      <c r="G134" s="136"/>
      <c r="H134" s="136"/>
      <c r="I134" s="136"/>
      <c r="J134" s="136"/>
      <c r="K134" s="136"/>
      <c r="L134" s="136"/>
      <c r="M134" s="136"/>
      <c r="N134" s="136"/>
      <c r="O134" s="136"/>
      <c r="P134" s="136"/>
      <c r="Q134" s="136"/>
      <c r="R134" s="136"/>
      <c r="S134" s="136"/>
      <c r="T134" s="136"/>
      <c r="U134" s="136"/>
      <c r="V134" s="136"/>
      <c r="W134" s="136"/>
      <c r="X134" s="136"/>
      <c r="Y134" s="136"/>
      <c r="Z134" s="136"/>
      <c r="AA134" s="136"/>
      <c r="AB134" s="136"/>
      <c r="AC134" s="136"/>
      <c r="AD134" s="136"/>
      <c r="AE134" s="136"/>
      <c r="AF134" s="136"/>
      <c r="AG134" s="136"/>
      <c r="AH134" s="136"/>
      <c r="AI134" s="136"/>
      <c r="AJ134" s="136"/>
      <c r="AK134" s="136"/>
      <c r="AL134" s="136"/>
      <c r="AM134" s="136"/>
      <c r="AN134" s="136"/>
      <c r="AO134" s="136"/>
      <c r="AP134" s="136"/>
      <c r="AQ134" s="136"/>
      <c r="AR134" s="136"/>
      <c r="AS134" s="136"/>
      <c r="AT134" s="136"/>
      <c r="AU134" s="137"/>
      <c r="AV134" s="137"/>
      <c r="AW134" s="137"/>
      <c r="AX134" s="137"/>
      <c r="AY134" s="137"/>
      <c r="AZ134" s="137"/>
      <c r="BA134" s="137"/>
      <c r="BB134" s="137"/>
      <c r="BC134" s="138"/>
      <c r="BD134" s="139"/>
      <c r="BE134" s="140"/>
      <c r="BF134" s="140"/>
      <c r="BG134" s="141"/>
      <c r="BH134" s="141"/>
      <c r="BI134" s="136"/>
      <c r="BJ134" s="136"/>
      <c r="BK134" s="136"/>
      <c r="BL134" s="136"/>
      <c r="BM134" s="136"/>
      <c r="BN134" s="136"/>
      <c r="BO134" s="136"/>
      <c r="BP134" s="136"/>
      <c r="BQ134" s="136"/>
      <c r="BR134" s="136"/>
      <c r="BS134" s="136"/>
      <c r="BT134" s="136"/>
      <c r="BU134" s="136"/>
      <c r="BV134" s="136"/>
      <c r="BW134" s="136"/>
      <c r="BX134" s="136"/>
      <c r="BY134" s="142"/>
      <c r="BZ134" s="142"/>
      <c r="CA134" s="142"/>
      <c r="CB134" s="142"/>
      <c r="CC134" s="142"/>
      <c r="CD134" s="142"/>
      <c r="CE134" s="142"/>
      <c r="CF134" s="142"/>
    </row>
    <row r="135" spans="1:84">
      <c r="A135" s="95">
        <v>33207</v>
      </c>
      <c r="B135" s="96" t="s">
        <v>512</v>
      </c>
      <c r="C135" s="116">
        <v>45271507.553263955</v>
      </c>
      <c r="D135" s="117">
        <v>2.8935051920451403E-4</v>
      </c>
      <c r="E135" s="116"/>
      <c r="F135" s="136"/>
      <c r="G135" s="136"/>
      <c r="H135" s="136"/>
      <c r="I135" s="136"/>
      <c r="J135" s="136"/>
      <c r="K135" s="136"/>
      <c r="L135" s="136"/>
      <c r="M135" s="136"/>
      <c r="N135" s="136"/>
      <c r="O135" s="136"/>
      <c r="P135" s="136"/>
      <c r="Q135" s="136"/>
      <c r="R135" s="136"/>
      <c r="S135" s="136"/>
      <c r="T135" s="136"/>
      <c r="U135" s="136"/>
      <c r="V135" s="136"/>
      <c r="W135" s="136"/>
      <c r="X135" s="136"/>
      <c r="Y135" s="136"/>
      <c r="Z135" s="136"/>
      <c r="AA135" s="136"/>
      <c r="AB135" s="136"/>
      <c r="AC135" s="136"/>
      <c r="AD135" s="136"/>
      <c r="AE135" s="136"/>
      <c r="AF135" s="136"/>
      <c r="AG135" s="136"/>
      <c r="AH135" s="136"/>
      <c r="AI135" s="136"/>
      <c r="AJ135" s="136"/>
      <c r="AK135" s="136"/>
      <c r="AL135" s="136"/>
      <c r="AM135" s="136"/>
      <c r="AN135" s="136"/>
      <c r="AO135" s="136"/>
      <c r="AP135" s="136"/>
      <c r="AQ135" s="136"/>
      <c r="AR135" s="136"/>
      <c r="AS135" s="136"/>
      <c r="AT135" s="136"/>
      <c r="AU135" s="137"/>
      <c r="AV135" s="137"/>
      <c r="AW135" s="137"/>
      <c r="AX135" s="137"/>
      <c r="AY135" s="137"/>
      <c r="AZ135" s="137"/>
      <c r="BA135" s="137"/>
      <c r="BB135" s="137"/>
      <c r="BC135" s="138"/>
      <c r="BD135" s="139"/>
      <c r="BE135" s="140"/>
      <c r="BF135" s="140"/>
      <c r="BG135" s="141"/>
      <c r="BH135" s="141"/>
      <c r="BI135" s="136"/>
      <c r="BJ135" s="136"/>
      <c r="BK135" s="136"/>
      <c r="BL135" s="136"/>
      <c r="BM135" s="136"/>
      <c r="BN135" s="136"/>
      <c r="BO135" s="136"/>
      <c r="BP135" s="136"/>
      <c r="BQ135" s="136"/>
      <c r="BR135" s="136"/>
      <c r="BS135" s="136"/>
      <c r="BT135" s="136"/>
      <c r="BU135" s="136"/>
      <c r="BV135" s="136"/>
      <c r="BW135" s="136"/>
      <c r="BX135" s="136"/>
      <c r="BY135" s="142"/>
      <c r="BZ135" s="142"/>
      <c r="CA135" s="142"/>
      <c r="CB135" s="142"/>
      <c r="CC135" s="142"/>
      <c r="CD135" s="142"/>
      <c r="CE135" s="142"/>
      <c r="CF135" s="142"/>
    </row>
    <row r="136" spans="1:84">
      <c r="A136" s="95">
        <v>33208</v>
      </c>
      <c r="B136" s="96" t="s">
        <v>513</v>
      </c>
      <c r="C136" s="116">
        <v>4275285.6743969955</v>
      </c>
      <c r="D136" s="117">
        <v>2.7325269170215719E-5</v>
      </c>
      <c r="E136" s="116"/>
      <c r="F136" s="136"/>
      <c r="G136" s="136"/>
      <c r="H136" s="136"/>
      <c r="I136" s="136"/>
      <c r="J136" s="136"/>
      <c r="K136" s="136"/>
      <c r="L136" s="136"/>
      <c r="M136" s="136"/>
      <c r="N136" s="136"/>
      <c r="O136" s="136"/>
      <c r="P136" s="136"/>
      <c r="Q136" s="136"/>
      <c r="R136" s="136"/>
      <c r="S136" s="136"/>
      <c r="T136" s="136"/>
      <c r="U136" s="136"/>
      <c r="V136" s="136"/>
      <c r="W136" s="136"/>
      <c r="X136" s="136"/>
      <c r="Y136" s="136"/>
      <c r="Z136" s="136"/>
      <c r="AA136" s="136"/>
      <c r="AB136" s="136"/>
      <c r="AC136" s="136"/>
      <c r="AD136" s="136"/>
      <c r="AE136" s="136"/>
      <c r="AF136" s="136"/>
      <c r="AG136" s="136"/>
      <c r="AH136" s="136"/>
      <c r="AI136" s="136"/>
      <c r="AJ136" s="136"/>
      <c r="AK136" s="136"/>
      <c r="AL136" s="136"/>
      <c r="AM136" s="136"/>
      <c r="AN136" s="136"/>
      <c r="AO136" s="136"/>
      <c r="AP136" s="136"/>
      <c r="AQ136" s="136"/>
      <c r="AR136" s="136"/>
      <c r="AS136" s="136"/>
      <c r="AT136" s="136"/>
      <c r="AU136" s="137"/>
      <c r="AV136" s="137"/>
      <c r="AW136" s="137"/>
      <c r="AX136" s="137"/>
      <c r="AY136" s="137"/>
      <c r="AZ136" s="137"/>
      <c r="BA136" s="137"/>
      <c r="BB136" s="137"/>
      <c r="BC136" s="138"/>
      <c r="BD136" s="139"/>
      <c r="BE136" s="140"/>
      <c r="BF136" s="140"/>
      <c r="BG136" s="141"/>
      <c r="BH136" s="141"/>
      <c r="BI136" s="136"/>
      <c r="BJ136" s="136"/>
      <c r="BK136" s="136"/>
      <c r="BL136" s="136"/>
      <c r="BM136" s="136"/>
      <c r="BN136" s="136"/>
      <c r="BO136" s="136"/>
      <c r="BP136" s="136"/>
      <c r="BQ136" s="136"/>
      <c r="BR136" s="136"/>
      <c r="BS136" s="136"/>
      <c r="BT136" s="136"/>
      <c r="BU136" s="136"/>
      <c r="BV136" s="136"/>
      <c r="BW136" s="136"/>
      <c r="BX136" s="136"/>
      <c r="BY136" s="142"/>
      <c r="BZ136" s="142"/>
      <c r="CA136" s="142"/>
      <c r="CB136" s="142"/>
      <c r="CC136" s="142"/>
      <c r="CD136" s="142"/>
      <c r="CE136" s="142"/>
      <c r="CF136" s="142"/>
    </row>
    <row r="137" spans="1:84">
      <c r="A137" s="95">
        <v>33209</v>
      </c>
      <c r="B137" s="96" t="s">
        <v>514</v>
      </c>
      <c r="C137" s="116">
        <v>11706423.65120499</v>
      </c>
      <c r="D137" s="117">
        <v>7.4821006513178391E-5</v>
      </c>
      <c r="E137" s="116"/>
      <c r="F137" s="136"/>
      <c r="G137" s="136"/>
      <c r="H137" s="136"/>
      <c r="I137" s="136"/>
      <c r="J137" s="136"/>
      <c r="K137" s="136"/>
      <c r="L137" s="136"/>
      <c r="M137" s="136"/>
      <c r="N137" s="136"/>
      <c r="O137" s="136"/>
      <c r="P137" s="136"/>
      <c r="Q137" s="136"/>
      <c r="R137" s="136"/>
      <c r="S137" s="136"/>
      <c r="T137" s="136"/>
      <c r="U137" s="136"/>
      <c r="V137" s="136"/>
      <c r="W137" s="136"/>
      <c r="X137" s="136"/>
      <c r="Y137" s="136"/>
      <c r="Z137" s="136"/>
      <c r="AA137" s="136"/>
      <c r="AB137" s="136"/>
      <c r="AC137" s="136"/>
      <c r="AD137" s="136"/>
      <c r="AE137" s="136"/>
      <c r="AF137" s="136"/>
      <c r="AG137" s="136"/>
      <c r="AH137" s="136"/>
      <c r="AI137" s="136"/>
      <c r="AJ137" s="136"/>
      <c r="AK137" s="136"/>
      <c r="AL137" s="136"/>
      <c r="AM137" s="136"/>
      <c r="AN137" s="136"/>
      <c r="AO137" s="136"/>
      <c r="AP137" s="136"/>
      <c r="AQ137" s="136"/>
      <c r="AR137" s="136"/>
      <c r="AS137" s="136"/>
      <c r="AT137" s="136"/>
      <c r="AU137" s="137"/>
      <c r="AV137" s="137"/>
      <c r="AW137" s="137"/>
      <c r="AX137" s="137"/>
      <c r="AY137" s="137"/>
      <c r="AZ137" s="137"/>
      <c r="BA137" s="137"/>
      <c r="BB137" s="137"/>
      <c r="BC137" s="138"/>
      <c r="BD137" s="139"/>
      <c r="BE137" s="140"/>
      <c r="BF137" s="140"/>
      <c r="BG137" s="141"/>
      <c r="BH137" s="141"/>
      <c r="BI137" s="136"/>
      <c r="BJ137" s="136"/>
      <c r="BK137" s="136"/>
      <c r="BL137" s="136"/>
      <c r="BM137" s="136"/>
      <c r="BN137" s="136"/>
      <c r="BO137" s="136"/>
      <c r="BP137" s="136"/>
      <c r="BQ137" s="136"/>
      <c r="BR137" s="136"/>
      <c r="BS137" s="136"/>
      <c r="BT137" s="136"/>
      <c r="BU137" s="136"/>
      <c r="BV137" s="136"/>
      <c r="BW137" s="136"/>
      <c r="BX137" s="136"/>
      <c r="BY137" s="142"/>
      <c r="BZ137" s="142"/>
      <c r="CA137" s="142"/>
      <c r="CB137" s="142"/>
      <c r="CC137" s="142"/>
      <c r="CD137" s="142"/>
      <c r="CE137" s="142"/>
      <c r="CF137" s="142"/>
    </row>
    <row r="138" spans="1:84">
      <c r="A138" s="95">
        <v>33300</v>
      </c>
      <c r="B138" s="96" t="s">
        <v>515</v>
      </c>
      <c r="C138" s="116">
        <v>322746365.81789714</v>
      </c>
      <c r="D138" s="117">
        <v>2.0628168481225144E-3</v>
      </c>
      <c r="E138" s="116"/>
      <c r="F138" s="136"/>
      <c r="G138" s="136"/>
      <c r="H138" s="136"/>
      <c r="I138" s="136"/>
      <c r="J138" s="136"/>
      <c r="K138" s="136"/>
      <c r="L138" s="136"/>
      <c r="M138" s="136"/>
      <c r="N138" s="136"/>
      <c r="O138" s="136"/>
      <c r="P138" s="136"/>
      <c r="Q138" s="136"/>
      <c r="R138" s="136"/>
      <c r="S138" s="136"/>
      <c r="T138" s="136"/>
      <c r="U138" s="136"/>
      <c r="V138" s="136"/>
      <c r="W138" s="136"/>
      <c r="X138" s="136"/>
      <c r="Y138" s="136"/>
      <c r="Z138" s="136"/>
      <c r="AA138" s="136"/>
      <c r="AB138" s="136"/>
      <c r="AC138" s="136"/>
      <c r="AD138" s="136"/>
      <c r="AE138" s="136"/>
      <c r="AF138" s="136"/>
      <c r="AG138" s="136"/>
      <c r="AH138" s="136"/>
      <c r="AI138" s="136"/>
      <c r="AJ138" s="136"/>
      <c r="AK138" s="136"/>
      <c r="AL138" s="136"/>
      <c r="AM138" s="136"/>
      <c r="AN138" s="136"/>
      <c r="AO138" s="136"/>
      <c r="AP138" s="136"/>
      <c r="AQ138" s="136"/>
      <c r="AR138" s="136"/>
      <c r="AS138" s="136"/>
      <c r="AT138" s="136"/>
      <c r="AU138" s="137"/>
      <c r="AV138" s="137"/>
      <c r="AW138" s="137"/>
      <c r="AX138" s="137"/>
      <c r="AY138" s="137"/>
      <c r="AZ138" s="137"/>
      <c r="BA138" s="137"/>
      <c r="BB138" s="137"/>
      <c r="BC138" s="138"/>
      <c r="BD138" s="139"/>
      <c r="BE138" s="140"/>
      <c r="BF138" s="140"/>
      <c r="BG138" s="141"/>
      <c r="BH138" s="141"/>
      <c r="BI138" s="136"/>
      <c r="BJ138" s="136"/>
      <c r="BK138" s="136"/>
      <c r="BL138" s="136"/>
      <c r="BM138" s="136"/>
      <c r="BN138" s="136"/>
      <c r="BO138" s="136"/>
      <c r="BP138" s="136"/>
      <c r="BQ138" s="136"/>
      <c r="BR138" s="136"/>
      <c r="BS138" s="136"/>
      <c r="BT138" s="136"/>
      <c r="BU138" s="136"/>
      <c r="BV138" s="136"/>
      <c r="BW138" s="136"/>
      <c r="BX138" s="136"/>
      <c r="BY138" s="142"/>
      <c r="BZ138" s="142"/>
      <c r="CA138" s="142"/>
      <c r="CB138" s="142"/>
      <c r="CC138" s="142"/>
      <c r="CD138" s="142"/>
      <c r="CE138" s="142"/>
      <c r="CF138" s="142"/>
    </row>
    <row r="139" spans="1:84">
      <c r="A139" s="95">
        <v>33305</v>
      </c>
      <c r="B139" s="96" t="s">
        <v>516</v>
      </c>
      <c r="C139" s="116">
        <v>77126323.471766964</v>
      </c>
      <c r="D139" s="117">
        <v>4.9294894177391059E-4</v>
      </c>
      <c r="E139" s="116"/>
      <c r="F139" s="136"/>
      <c r="G139" s="136"/>
      <c r="H139" s="136"/>
      <c r="I139" s="136"/>
      <c r="J139" s="136"/>
      <c r="K139" s="136"/>
      <c r="L139" s="136"/>
      <c r="M139" s="136"/>
      <c r="N139" s="136"/>
      <c r="O139" s="136"/>
      <c r="P139" s="136"/>
      <c r="Q139" s="136"/>
      <c r="R139" s="136"/>
      <c r="S139" s="136"/>
      <c r="T139" s="136"/>
      <c r="U139" s="136"/>
      <c r="V139" s="136"/>
      <c r="W139" s="136"/>
      <c r="X139" s="136"/>
      <c r="Y139" s="136"/>
      <c r="Z139" s="136"/>
      <c r="AA139" s="136"/>
      <c r="AB139" s="136"/>
      <c r="AC139" s="136"/>
      <c r="AD139" s="136"/>
      <c r="AE139" s="136"/>
      <c r="AF139" s="136"/>
      <c r="AG139" s="136"/>
      <c r="AH139" s="136"/>
      <c r="AI139" s="136"/>
      <c r="AJ139" s="136"/>
      <c r="AK139" s="136"/>
      <c r="AL139" s="136"/>
      <c r="AM139" s="136"/>
      <c r="AN139" s="136"/>
      <c r="AO139" s="136"/>
      <c r="AP139" s="136"/>
      <c r="AQ139" s="136"/>
      <c r="AR139" s="136"/>
      <c r="AS139" s="136"/>
      <c r="AT139" s="136"/>
      <c r="AU139" s="137"/>
      <c r="AV139" s="137"/>
      <c r="AW139" s="137"/>
      <c r="AX139" s="137"/>
      <c r="AY139" s="137"/>
      <c r="AZ139" s="137"/>
      <c r="BA139" s="137"/>
      <c r="BB139" s="137"/>
      <c r="BC139" s="138"/>
      <c r="BD139" s="139"/>
      <c r="BE139" s="140"/>
      <c r="BF139" s="140"/>
      <c r="BG139" s="141"/>
      <c r="BH139" s="141"/>
      <c r="BI139" s="136"/>
      <c r="BJ139" s="136"/>
      <c r="BK139" s="136"/>
      <c r="BL139" s="136"/>
      <c r="BM139" s="136"/>
      <c r="BN139" s="136"/>
      <c r="BO139" s="136"/>
      <c r="BP139" s="136"/>
      <c r="BQ139" s="136"/>
      <c r="BR139" s="136"/>
      <c r="BS139" s="136"/>
      <c r="BT139" s="136"/>
      <c r="BU139" s="136"/>
      <c r="BV139" s="136"/>
      <c r="BW139" s="136"/>
      <c r="BX139" s="136"/>
      <c r="BY139" s="142"/>
      <c r="BZ139" s="142"/>
      <c r="CA139" s="142"/>
      <c r="CB139" s="142"/>
      <c r="CC139" s="142"/>
      <c r="CD139" s="142"/>
      <c r="CE139" s="142"/>
      <c r="CF139" s="142"/>
    </row>
    <row r="140" spans="1:84">
      <c r="A140" s="95">
        <v>33400</v>
      </c>
      <c r="B140" s="96" t="s">
        <v>517</v>
      </c>
      <c r="C140" s="116">
        <v>2915868505.9297028</v>
      </c>
      <c r="D140" s="117">
        <v>1.8636624042841731E-2</v>
      </c>
      <c r="E140" s="116"/>
      <c r="F140" s="136"/>
      <c r="G140" s="136"/>
      <c r="H140" s="136"/>
      <c r="I140" s="136"/>
      <c r="J140" s="136"/>
      <c r="K140" s="136"/>
      <c r="L140" s="136"/>
      <c r="M140" s="136"/>
      <c r="N140" s="136"/>
      <c r="O140" s="136"/>
      <c r="P140" s="136"/>
      <c r="Q140" s="136"/>
      <c r="R140" s="136"/>
      <c r="S140" s="136"/>
      <c r="T140" s="136"/>
      <c r="U140" s="136"/>
      <c r="V140" s="136"/>
      <c r="W140" s="136"/>
      <c r="X140" s="136"/>
      <c r="Y140" s="136"/>
      <c r="Z140" s="136"/>
      <c r="AA140" s="136"/>
      <c r="AB140" s="136"/>
      <c r="AC140" s="136"/>
      <c r="AD140" s="136"/>
      <c r="AE140" s="136"/>
      <c r="AF140" s="136"/>
      <c r="AG140" s="136"/>
      <c r="AH140" s="136"/>
      <c r="AI140" s="136"/>
      <c r="AJ140" s="136"/>
      <c r="AK140" s="136"/>
      <c r="AL140" s="136"/>
      <c r="AM140" s="136"/>
      <c r="AN140" s="136"/>
      <c r="AO140" s="136"/>
      <c r="AP140" s="136"/>
      <c r="AQ140" s="136"/>
      <c r="AR140" s="136"/>
      <c r="AS140" s="136"/>
      <c r="AT140" s="136"/>
      <c r="AU140" s="137"/>
      <c r="AV140" s="137"/>
      <c r="AW140" s="137"/>
      <c r="AX140" s="137"/>
      <c r="AY140" s="137"/>
      <c r="AZ140" s="137"/>
      <c r="BA140" s="137"/>
      <c r="BB140" s="137"/>
      <c r="BC140" s="138"/>
      <c r="BD140" s="139"/>
      <c r="BE140" s="140"/>
      <c r="BF140" s="140"/>
      <c r="BG140" s="141"/>
      <c r="BH140" s="141"/>
      <c r="BI140" s="136"/>
      <c r="BJ140" s="136"/>
      <c r="BK140" s="136"/>
      <c r="BL140" s="136"/>
      <c r="BM140" s="136"/>
      <c r="BN140" s="136"/>
      <c r="BO140" s="136"/>
      <c r="BP140" s="136"/>
      <c r="BQ140" s="136"/>
      <c r="BR140" s="136"/>
      <c r="BS140" s="136"/>
      <c r="BT140" s="136"/>
      <c r="BU140" s="136"/>
      <c r="BV140" s="136"/>
      <c r="BW140" s="136"/>
      <c r="BX140" s="136"/>
      <c r="BY140" s="142"/>
      <c r="BZ140" s="142"/>
      <c r="CA140" s="142"/>
      <c r="CB140" s="142"/>
      <c r="CC140" s="142"/>
      <c r="CD140" s="142"/>
      <c r="CE140" s="142"/>
      <c r="CF140" s="142"/>
    </row>
    <row r="141" spans="1:84">
      <c r="A141" s="95">
        <v>33402</v>
      </c>
      <c r="B141" s="96" t="s">
        <v>518</v>
      </c>
      <c r="C141" s="116">
        <v>23669586.921950992</v>
      </c>
      <c r="D141" s="117">
        <v>1.5128295114018385E-4</v>
      </c>
      <c r="E141" s="116"/>
      <c r="F141" s="136"/>
      <c r="G141" s="136"/>
      <c r="H141" s="136"/>
      <c r="I141" s="136"/>
      <c r="J141" s="136"/>
      <c r="K141" s="136"/>
      <c r="L141" s="136"/>
      <c r="M141" s="136"/>
      <c r="N141" s="136"/>
      <c r="O141" s="136"/>
      <c r="P141" s="136"/>
      <c r="Q141" s="136"/>
      <c r="R141" s="136"/>
      <c r="S141" s="136"/>
      <c r="T141" s="136"/>
      <c r="U141" s="136"/>
      <c r="V141" s="136"/>
      <c r="W141" s="136"/>
      <c r="X141" s="136"/>
      <c r="Y141" s="136"/>
      <c r="Z141" s="136"/>
      <c r="AA141" s="136"/>
      <c r="AB141" s="136"/>
      <c r="AC141" s="136"/>
      <c r="AD141" s="136"/>
      <c r="AE141" s="136"/>
      <c r="AF141" s="136"/>
      <c r="AG141" s="136"/>
      <c r="AH141" s="136"/>
      <c r="AI141" s="136"/>
      <c r="AJ141" s="136"/>
      <c r="AK141" s="136"/>
      <c r="AL141" s="136"/>
      <c r="AM141" s="136"/>
      <c r="AN141" s="136"/>
      <c r="AO141" s="136"/>
      <c r="AP141" s="136"/>
      <c r="AQ141" s="136"/>
      <c r="AR141" s="136"/>
      <c r="AS141" s="136"/>
      <c r="AT141" s="136"/>
      <c r="AU141" s="137"/>
      <c r="AV141" s="137"/>
      <c r="AW141" s="137"/>
      <c r="AX141" s="137"/>
      <c r="AY141" s="137"/>
      <c r="AZ141" s="137"/>
      <c r="BA141" s="137"/>
      <c r="BB141" s="137"/>
      <c r="BC141" s="138"/>
      <c r="BD141" s="139"/>
      <c r="BE141" s="140"/>
      <c r="BF141" s="140"/>
      <c r="BG141" s="141"/>
      <c r="BH141" s="141"/>
      <c r="BI141" s="136"/>
      <c r="BJ141" s="136"/>
      <c r="BK141" s="136"/>
      <c r="BL141" s="136"/>
      <c r="BM141" s="136"/>
      <c r="BN141" s="136"/>
      <c r="BO141" s="136"/>
      <c r="BP141" s="136"/>
      <c r="BQ141" s="136"/>
      <c r="BR141" s="136"/>
      <c r="BS141" s="136"/>
      <c r="BT141" s="136"/>
      <c r="BU141" s="136"/>
      <c r="BV141" s="136"/>
      <c r="BW141" s="136"/>
      <c r="BX141" s="136"/>
      <c r="BY141" s="142"/>
      <c r="BZ141" s="142"/>
      <c r="CA141" s="142"/>
      <c r="CB141" s="142"/>
      <c r="CC141" s="142"/>
      <c r="CD141" s="142"/>
      <c r="CE141" s="142"/>
      <c r="CF141" s="142"/>
    </row>
    <row r="142" spans="1:84">
      <c r="A142" s="95">
        <v>33405</v>
      </c>
      <c r="B142" s="96" t="s">
        <v>519</v>
      </c>
      <c r="C142" s="116">
        <v>260220059.54016963</v>
      </c>
      <c r="D142" s="117">
        <v>1.663183167620162E-3</v>
      </c>
      <c r="E142" s="116"/>
      <c r="F142" s="136"/>
      <c r="G142" s="136"/>
      <c r="H142" s="136"/>
      <c r="I142" s="136"/>
      <c r="J142" s="136"/>
      <c r="K142" s="136"/>
      <c r="L142" s="136"/>
      <c r="M142" s="136"/>
      <c r="N142" s="136"/>
      <c r="O142" s="136"/>
      <c r="P142" s="136"/>
      <c r="Q142" s="136"/>
      <c r="R142" s="136"/>
      <c r="S142" s="136"/>
      <c r="T142" s="136"/>
      <c r="U142" s="136"/>
      <c r="V142" s="136"/>
      <c r="W142" s="136"/>
      <c r="X142" s="136"/>
      <c r="Y142" s="136"/>
      <c r="Z142" s="136"/>
      <c r="AA142" s="136"/>
      <c r="AB142" s="136"/>
      <c r="AC142" s="136"/>
      <c r="AD142" s="136"/>
      <c r="AE142" s="136"/>
      <c r="AF142" s="136"/>
      <c r="AG142" s="136"/>
      <c r="AH142" s="136"/>
      <c r="AI142" s="136"/>
      <c r="AJ142" s="136"/>
      <c r="AK142" s="136"/>
      <c r="AL142" s="136"/>
      <c r="AM142" s="136"/>
      <c r="AN142" s="136"/>
      <c r="AO142" s="136"/>
      <c r="AP142" s="136"/>
      <c r="AQ142" s="136"/>
      <c r="AR142" s="136"/>
      <c r="AS142" s="136"/>
      <c r="AT142" s="136"/>
      <c r="AU142" s="137"/>
      <c r="AV142" s="137"/>
      <c r="AW142" s="137"/>
      <c r="AX142" s="137"/>
      <c r="AY142" s="137"/>
      <c r="AZ142" s="137"/>
      <c r="BA142" s="137"/>
      <c r="BB142" s="137"/>
      <c r="BC142" s="138"/>
      <c r="BD142" s="139"/>
      <c r="BE142" s="140"/>
      <c r="BF142" s="140"/>
      <c r="BG142" s="141"/>
      <c r="BH142" s="141"/>
      <c r="BI142" s="136"/>
      <c r="BJ142" s="136"/>
      <c r="BK142" s="136"/>
      <c r="BL142" s="136"/>
      <c r="BM142" s="136"/>
      <c r="BN142" s="136"/>
      <c r="BO142" s="136"/>
      <c r="BP142" s="136"/>
      <c r="BQ142" s="136"/>
      <c r="BR142" s="136"/>
      <c r="BS142" s="136"/>
      <c r="BT142" s="136"/>
      <c r="BU142" s="136"/>
      <c r="BV142" s="136"/>
      <c r="BW142" s="136"/>
      <c r="BX142" s="136"/>
      <c r="BY142" s="142"/>
      <c r="BZ142" s="142"/>
      <c r="CA142" s="142"/>
      <c r="CB142" s="142"/>
      <c r="CC142" s="142"/>
      <c r="CD142" s="142"/>
      <c r="CE142" s="142"/>
      <c r="CF142" s="142"/>
    </row>
    <row r="143" spans="1:84">
      <c r="A143" s="95">
        <v>33500</v>
      </c>
      <c r="B143" s="96" t="s">
        <v>520</v>
      </c>
      <c r="C143" s="116">
        <v>465280608.86116701</v>
      </c>
      <c r="D143" s="117">
        <v>2.9738171540095904E-3</v>
      </c>
      <c r="E143" s="116"/>
      <c r="F143" s="136"/>
      <c r="G143" s="136"/>
      <c r="H143" s="136"/>
      <c r="I143" s="136"/>
      <c r="J143" s="136"/>
      <c r="K143" s="136"/>
      <c r="L143" s="136"/>
      <c r="M143" s="136"/>
      <c r="N143" s="136"/>
      <c r="O143" s="136"/>
      <c r="P143" s="136"/>
      <c r="Q143" s="136"/>
      <c r="R143" s="136"/>
      <c r="S143" s="136"/>
      <c r="T143" s="136"/>
      <c r="U143" s="136"/>
      <c r="V143" s="136"/>
      <c r="W143" s="136"/>
      <c r="X143" s="136"/>
      <c r="Y143" s="136"/>
      <c r="Z143" s="136"/>
      <c r="AA143" s="136"/>
      <c r="AB143" s="136"/>
      <c r="AC143" s="136"/>
      <c r="AD143" s="136"/>
      <c r="AE143" s="136"/>
      <c r="AF143" s="136"/>
      <c r="AG143" s="136"/>
      <c r="AH143" s="136"/>
      <c r="AI143" s="136"/>
      <c r="AJ143" s="136"/>
      <c r="AK143" s="136"/>
      <c r="AL143" s="136"/>
      <c r="AM143" s="136"/>
      <c r="AN143" s="136"/>
      <c r="AO143" s="136"/>
      <c r="AP143" s="136"/>
      <c r="AQ143" s="136"/>
      <c r="AR143" s="136"/>
      <c r="AS143" s="136"/>
      <c r="AT143" s="136"/>
      <c r="AU143" s="137"/>
      <c r="AV143" s="137"/>
      <c r="AW143" s="137"/>
      <c r="AX143" s="137"/>
      <c r="AY143" s="137"/>
      <c r="AZ143" s="137"/>
      <c r="BA143" s="137"/>
      <c r="BB143" s="137"/>
      <c r="BC143" s="138"/>
      <c r="BD143" s="139"/>
      <c r="BE143" s="140"/>
      <c r="BF143" s="140"/>
      <c r="BG143" s="141"/>
      <c r="BH143" s="141"/>
      <c r="BI143" s="136"/>
      <c r="BJ143" s="136"/>
      <c r="BK143" s="136"/>
      <c r="BL143" s="136"/>
      <c r="BM143" s="136"/>
      <c r="BN143" s="136"/>
      <c r="BO143" s="136"/>
      <c r="BP143" s="136"/>
      <c r="BQ143" s="136"/>
      <c r="BR143" s="136"/>
      <c r="BS143" s="136"/>
      <c r="BT143" s="136"/>
      <c r="BU143" s="136"/>
      <c r="BV143" s="136"/>
      <c r="BW143" s="136"/>
      <c r="BX143" s="136"/>
      <c r="BY143" s="142"/>
      <c r="BZ143" s="142"/>
      <c r="CA143" s="142"/>
      <c r="CB143" s="142"/>
      <c r="CC143" s="142"/>
      <c r="CD143" s="142"/>
      <c r="CE143" s="142"/>
      <c r="CF143" s="142"/>
    </row>
    <row r="144" spans="1:84">
      <c r="A144" s="95">
        <v>33501</v>
      </c>
      <c r="B144" s="96" t="s">
        <v>521</v>
      </c>
      <c r="C144" s="116">
        <v>11280829.795048993</v>
      </c>
      <c r="D144" s="117">
        <v>7.2100845204123179E-5</v>
      </c>
      <c r="E144" s="116"/>
      <c r="F144" s="136"/>
      <c r="G144" s="136"/>
      <c r="H144" s="136"/>
      <c r="I144" s="136"/>
      <c r="J144" s="136"/>
      <c r="K144" s="136"/>
      <c r="L144" s="136"/>
      <c r="M144" s="136"/>
      <c r="N144" s="136"/>
      <c r="O144" s="136"/>
      <c r="P144" s="136"/>
      <c r="Q144" s="136"/>
      <c r="R144" s="136"/>
      <c r="S144" s="136"/>
      <c r="T144" s="136"/>
      <c r="U144" s="136"/>
      <c r="V144" s="136"/>
      <c r="W144" s="136"/>
      <c r="X144" s="136"/>
      <c r="Y144" s="136"/>
      <c r="Z144" s="136"/>
      <c r="AA144" s="136"/>
      <c r="AB144" s="136"/>
      <c r="AC144" s="136"/>
      <c r="AD144" s="136"/>
      <c r="AE144" s="136"/>
      <c r="AF144" s="136"/>
      <c r="AG144" s="136"/>
      <c r="AH144" s="136"/>
      <c r="AI144" s="136"/>
      <c r="AJ144" s="136"/>
      <c r="AK144" s="136"/>
      <c r="AL144" s="136"/>
      <c r="AM144" s="136"/>
      <c r="AN144" s="136"/>
      <c r="AO144" s="136"/>
      <c r="AP144" s="136"/>
      <c r="AQ144" s="136"/>
      <c r="AR144" s="136"/>
      <c r="AS144" s="136"/>
      <c r="AT144" s="136"/>
      <c r="AU144" s="137"/>
      <c r="AV144" s="137"/>
      <c r="AW144" s="137"/>
      <c r="AX144" s="137"/>
      <c r="AY144" s="137"/>
      <c r="AZ144" s="137"/>
      <c r="BA144" s="137"/>
      <c r="BB144" s="137"/>
      <c r="BC144" s="138"/>
      <c r="BD144" s="139"/>
      <c r="BE144" s="140"/>
      <c r="BF144" s="140"/>
      <c r="BG144" s="141"/>
      <c r="BH144" s="141"/>
      <c r="BI144" s="136"/>
      <c r="BJ144" s="136"/>
      <c r="BK144" s="136"/>
      <c r="BL144" s="136"/>
      <c r="BM144" s="136"/>
      <c r="BN144" s="136"/>
      <c r="BO144" s="136"/>
      <c r="BP144" s="136"/>
      <c r="BQ144" s="136"/>
      <c r="BR144" s="136"/>
      <c r="BS144" s="136"/>
      <c r="BT144" s="136"/>
      <c r="BU144" s="136"/>
      <c r="BV144" s="136"/>
      <c r="BW144" s="136"/>
      <c r="BX144" s="136"/>
      <c r="BY144" s="142"/>
      <c r="BZ144" s="142"/>
      <c r="CA144" s="142"/>
      <c r="CB144" s="142"/>
      <c r="CC144" s="142"/>
      <c r="CD144" s="142"/>
      <c r="CE144" s="142"/>
      <c r="CF144" s="142"/>
    </row>
    <row r="145" spans="1:84">
      <c r="A145" s="95">
        <v>33600</v>
      </c>
      <c r="B145" s="96" t="s">
        <v>522</v>
      </c>
      <c r="C145" s="116">
        <v>1559941536.8607745</v>
      </c>
      <c r="D145" s="117">
        <v>9.9702863459604427E-3</v>
      </c>
      <c r="E145" s="116"/>
      <c r="F145" s="136"/>
      <c r="G145" s="136"/>
      <c r="H145" s="136"/>
      <c r="I145" s="136"/>
      <c r="J145" s="136"/>
      <c r="K145" s="136"/>
      <c r="L145" s="136"/>
      <c r="M145" s="136"/>
      <c r="N145" s="136"/>
      <c r="O145" s="136"/>
      <c r="P145" s="136"/>
      <c r="Q145" s="136"/>
      <c r="R145" s="136"/>
      <c r="S145" s="136"/>
      <c r="T145" s="136"/>
      <c r="U145" s="136"/>
      <c r="V145" s="136"/>
      <c r="W145" s="136"/>
      <c r="X145" s="136"/>
      <c r="Y145" s="136"/>
      <c r="Z145" s="136"/>
      <c r="AA145" s="136"/>
      <c r="AB145" s="136"/>
      <c r="AC145" s="136"/>
      <c r="AD145" s="136"/>
      <c r="AE145" s="136"/>
      <c r="AF145" s="136"/>
      <c r="AG145" s="136"/>
      <c r="AH145" s="136"/>
      <c r="AI145" s="136"/>
      <c r="AJ145" s="136"/>
      <c r="AK145" s="136"/>
      <c r="AL145" s="136"/>
      <c r="AM145" s="136"/>
      <c r="AN145" s="136"/>
      <c r="AO145" s="136"/>
      <c r="AP145" s="136"/>
      <c r="AQ145" s="136"/>
      <c r="AR145" s="136"/>
      <c r="AS145" s="136"/>
      <c r="AT145" s="136"/>
      <c r="AU145" s="137"/>
      <c r="AV145" s="137"/>
      <c r="AW145" s="137"/>
      <c r="AX145" s="137"/>
      <c r="AY145" s="137"/>
      <c r="AZ145" s="137"/>
      <c r="BA145" s="137"/>
      <c r="BB145" s="137"/>
      <c r="BC145" s="138"/>
      <c r="BD145" s="139"/>
      <c r="BE145" s="140"/>
      <c r="BF145" s="140"/>
      <c r="BG145" s="141"/>
      <c r="BH145" s="141"/>
      <c r="BI145" s="136"/>
      <c r="BJ145" s="136"/>
      <c r="BK145" s="136"/>
      <c r="BL145" s="136"/>
      <c r="BM145" s="136"/>
      <c r="BN145" s="136"/>
      <c r="BO145" s="136"/>
      <c r="BP145" s="136"/>
      <c r="BQ145" s="136"/>
      <c r="BR145" s="136"/>
      <c r="BS145" s="136"/>
      <c r="BT145" s="136"/>
      <c r="BU145" s="136"/>
      <c r="BV145" s="136"/>
      <c r="BW145" s="136"/>
      <c r="BX145" s="136"/>
      <c r="BY145" s="142"/>
      <c r="BZ145" s="142"/>
      <c r="CA145" s="142"/>
      <c r="CB145" s="142"/>
      <c r="CC145" s="142"/>
      <c r="CD145" s="142"/>
      <c r="CE145" s="142"/>
      <c r="CF145" s="142"/>
    </row>
    <row r="146" spans="1:84">
      <c r="A146" s="95">
        <v>33605</v>
      </c>
      <c r="B146" s="96" t="s">
        <v>523</v>
      </c>
      <c r="C146" s="116">
        <v>190110180.63348976</v>
      </c>
      <c r="D146" s="117">
        <v>1.2150794715118393E-3</v>
      </c>
      <c r="E146" s="116"/>
      <c r="F146" s="136"/>
      <c r="G146" s="136"/>
      <c r="H146" s="136"/>
      <c r="I146" s="136"/>
      <c r="J146" s="136"/>
      <c r="K146" s="136"/>
      <c r="L146" s="136"/>
      <c r="M146" s="136"/>
      <c r="N146" s="136"/>
      <c r="O146" s="136"/>
      <c r="P146" s="136"/>
      <c r="Q146" s="136"/>
      <c r="R146" s="136"/>
      <c r="S146" s="136"/>
      <c r="T146" s="136"/>
      <c r="U146" s="136"/>
      <c r="V146" s="136"/>
      <c r="W146" s="136"/>
      <c r="X146" s="136"/>
      <c r="Y146" s="136"/>
      <c r="Z146" s="136"/>
      <c r="AA146" s="136"/>
      <c r="AB146" s="136"/>
      <c r="AC146" s="136"/>
      <c r="AD146" s="136"/>
      <c r="AE146" s="136"/>
      <c r="AF146" s="136"/>
      <c r="AG146" s="136"/>
      <c r="AH146" s="136"/>
      <c r="AI146" s="136"/>
      <c r="AJ146" s="136"/>
      <c r="AK146" s="136"/>
      <c r="AL146" s="136"/>
      <c r="AM146" s="136"/>
      <c r="AN146" s="136"/>
      <c r="AO146" s="136"/>
      <c r="AP146" s="136"/>
      <c r="AQ146" s="136"/>
      <c r="AR146" s="136"/>
      <c r="AS146" s="136"/>
      <c r="AT146" s="136"/>
      <c r="AU146" s="137"/>
      <c r="AV146" s="137"/>
      <c r="AW146" s="137"/>
      <c r="AX146" s="137"/>
      <c r="AY146" s="137"/>
      <c r="AZ146" s="137"/>
      <c r="BA146" s="137"/>
      <c r="BB146" s="137"/>
      <c r="BC146" s="138"/>
      <c r="BD146" s="139"/>
      <c r="BE146" s="140"/>
      <c r="BF146" s="140"/>
      <c r="BG146" s="141"/>
      <c r="BH146" s="141"/>
      <c r="BI146" s="136"/>
      <c r="BJ146" s="136"/>
      <c r="BK146" s="136"/>
      <c r="BL146" s="136"/>
      <c r="BM146" s="136"/>
      <c r="BN146" s="136"/>
      <c r="BO146" s="136"/>
      <c r="BP146" s="136"/>
      <c r="BQ146" s="136"/>
      <c r="BR146" s="136"/>
      <c r="BS146" s="136"/>
      <c r="BT146" s="136"/>
      <c r="BU146" s="136"/>
      <c r="BV146" s="136"/>
      <c r="BW146" s="136"/>
      <c r="BX146" s="136"/>
      <c r="BY146" s="142"/>
      <c r="BZ146" s="142"/>
      <c r="CA146" s="142"/>
      <c r="CB146" s="142"/>
      <c r="CC146" s="142"/>
      <c r="CD146" s="142"/>
      <c r="CE146" s="142"/>
      <c r="CF146" s="142"/>
    </row>
    <row r="147" spans="1:84">
      <c r="A147" s="95">
        <v>33700</v>
      </c>
      <c r="B147" s="96" t="s">
        <v>524</v>
      </c>
      <c r="C147" s="116">
        <v>105196586.12824695</v>
      </c>
      <c r="D147" s="117">
        <v>6.7235858622419751E-4</v>
      </c>
      <c r="E147" s="116"/>
      <c r="F147" s="136"/>
      <c r="G147" s="136"/>
      <c r="H147" s="136"/>
      <c r="I147" s="136"/>
      <c r="J147" s="136"/>
      <c r="K147" s="136"/>
      <c r="L147" s="136"/>
      <c r="M147" s="136"/>
      <c r="N147" s="136"/>
      <c r="O147" s="136"/>
      <c r="P147" s="136"/>
      <c r="Q147" s="136"/>
      <c r="R147" s="136"/>
      <c r="S147" s="136"/>
      <c r="T147" s="136"/>
      <c r="U147" s="136"/>
      <c r="V147" s="136"/>
      <c r="W147" s="136"/>
      <c r="X147" s="136"/>
      <c r="Y147" s="136"/>
      <c r="Z147" s="136"/>
      <c r="AA147" s="136"/>
      <c r="AB147" s="136"/>
      <c r="AC147" s="136"/>
      <c r="AD147" s="136"/>
      <c r="AE147" s="136"/>
      <c r="AF147" s="136"/>
      <c r="AG147" s="136"/>
      <c r="AH147" s="136"/>
      <c r="AI147" s="136"/>
      <c r="AJ147" s="136"/>
      <c r="AK147" s="136"/>
      <c r="AL147" s="136"/>
      <c r="AM147" s="136"/>
      <c r="AN147" s="136"/>
      <c r="AO147" s="136"/>
      <c r="AP147" s="136"/>
      <c r="AQ147" s="136"/>
      <c r="AR147" s="136"/>
      <c r="AS147" s="136"/>
      <c r="AT147" s="136"/>
      <c r="AU147" s="137"/>
      <c r="AV147" s="137"/>
      <c r="AW147" s="137"/>
      <c r="AX147" s="137"/>
      <c r="AY147" s="137"/>
      <c r="AZ147" s="137"/>
      <c r="BA147" s="137"/>
      <c r="BB147" s="137"/>
      <c r="BC147" s="138"/>
      <c r="BD147" s="139"/>
      <c r="BE147" s="140"/>
      <c r="BF147" s="140"/>
      <c r="BG147" s="141"/>
      <c r="BH147" s="141"/>
      <c r="BI147" s="136"/>
      <c r="BJ147" s="136"/>
      <c r="BK147" s="136"/>
      <c r="BL147" s="136"/>
      <c r="BM147" s="136"/>
      <c r="BN147" s="136"/>
      <c r="BO147" s="136"/>
      <c r="BP147" s="136"/>
      <c r="BQ147" s="136"/>
      <c r="BR147" s="136"/>
      <c r="BS147" s="136"/>
      <c r="BT147" s="136"/>
      <c r="BU147" s="136"/>
      <c r="BV147" s="136"/>
      <c r="BW147" s="136"/>
      <c r="BX147" s="136"/>
      <c r="BY147" s="142"/>
      <c r="BZ147" s="142"/>
      <c r="CA147" s="142"/>
      <c r="CB147" s="142"/>
      <c r="CC147" s="142"/>
      <c r="CD147" s="142"/>
      <c r="CE147" s="142"/>
      <c r="CF147" s="142"/>
    </row>
    <row r="148" spans="1:84">
      <c r="A148" s="95">
        <v>33800</v>
      </c>
      <c r="B148" s="96" t="s">
        <v>525</v>
      </c>
      <c r="C148" s="116">
        <v>82353330.23572892</v>
      </c>
      <c r="D148" s="117">
        <v>5.2635708748804326E-4</v>
      </c>
      <c r="E148" s="116"/>
      <c r="F148" s="136"/>
      <c r="G148" s="136"/>
      <c r="H148" s="136"/>
      <c r="I148" s="136"/>
      <c r="J148" s="136"/>
      <c r="K148" s="136"/>
      <c r="L148" s="136"/>
      <c r="M148" s="136"/>
      <c r="N148" s="136"/>
      <c r="O148" s="136"/>
      <c r="P148" s="136"/>
      <c r="Q148" s="136"/>
      <c r="R148" s="136"/>
      <c r="S148" s="136"/>
      <c r="T148" s="136"/>
      <c r="U148" s="136"/>
      <c r="V148" s="136"/>
      <c r="W148" s="136"/>
      <c r="X148" s="136"/>
      <c r="Y148" s="136"/>
      <c r="Z148" s="136"/>
      <c r="AA148" s="136"/>
      <c r="AB148" s="136"/>
      <c r="AC148" s="136"/>
      <c r="AD148" s="136"/>
      <c r="AE148" s="136"/>
      <c r="AF148" s="136"/>
      <c r="AG148" s="136"/>
      <c r="AH148" s="136"/>
      <c r="AI148" s="136"/>
      <c r="AJ148" s="136"/>
      <c r="AK148" s="136"/>
      <c r="AL148" s="136"/>
      <c r="AM148" s="136"/>
      <c r="AN148" s="136"/>
      <c r="AO148" s="136"/>
      <c r="AP148" s="136"/>
      <c r="AQ148" s="136"/>
      <c r="AR148" s="136"/>
      <c r="AS148" s="136"/>
      <c r="AT148" s="136"/>
      <c r="AU148" s="137"/>
      <c r="AV148" s="137"/>
      <c r="AW148" s="137"/>
      <c r="AX148" s="137"/>
      <c r="AY148" s="137"/>
      <c r="AZ148" s="137"/>
      <c r="BA148" s="137"/>
      <c r="BB148" s="137"/>
      <c r="BC148" s="138"/>
      <c r="BD148" s="139"/>
      <c r="BE148" s="140"/>
      <c r="BF148" s="140"/>
      <c r="BG148" s="141"/>
      <c r="BH148" s="141"/>
      <c r="BI148" s="136"/>
      <c r="BJ148" s="136"/>
      <c r="BK148" s="136"/>
      <c r="BL148" s="136"/>
      <c r="BM148" s="136"/>
      <c r="BN148" s="136"/>
      <c r="BO148" s="136"/>
      <c r="BP148" s="136"/>
      <c r="BQ148" s="136"/>
      <c r="BR148" s="136"/>
      <c r="BS148" s="136"/>
      <c r="BT148" s="136"/>
      <c r="BU148" s="136"/>
      <c r="BV148" s="136"/>
      <c r="BW148" s="136"/>
      <c r="BX148" s="136"/>
      <c r="BY148" s="142"/>
      <c r="BZ148" s="142"/>
      <c r="CA148" s="142"/>
      <c r="CB148" s="142"/>
      <c r="CC148" s="142"/>
      <c r="CD148" s="142"/>
      <c r="CE148" s="142"/>
      <c r="CF148" s="142"/>
    </row>
    <row r="149" spans="1:84">
      <c r="A149" s="95">
        <v>33900</v>
      </c>
      <c r="B149" s="96" t="s">
        <v>526</v>
      </c>
      <c r="C149" s="116">
        <v>413739515.22898686</v>
      </c>
      <c r="D149" s="117">
        <v>2.6443948968582582E-3</v>
      </c>
      <c r="E149" s="116"/>
      <c r="F149" s="136"/>
      <c r="G149" s="136"/>
      <c r="H149" s="136"/>
      <c r="I149" s="136"/>
      <c r="J149" s="136"/>
      <c r="K149" s="136"/>
      <c r="L149" s="136"/>
      <c r="M149" s="136"/>
      <c r="N149" s="136"/>
      <c r="O149" s="136"/>
      <c r="P149" s="136"/>
      <c r="Q149" s="136"/>
      <c r="R149" s="136"/>
      <c r="S149" s="136"/>
      <c r="T149" s="136"/>
      <c r="U149" s="136"/>
      <c r="V149" s="136"/>
      <c r="W149" s="136"/>
      <c r="X149" s="136"/>
      <c r="Y149" s="136"/>
      <c r="Z149" s="136"/>
      <c r="AA149" s="136"/>
      <c r="AB149" s="136"/>
      <c r="AC149" s="136"/>
      <c r="AD149" s="136"/>
      <c r="AE149" s="136"/>
      <c r="AF149" s="136"/>
      <c r="AG149" s="136"/>
      <c r="AH149" s="136"/>
      <c r="AI149" s="136"/>
      <c r="AJ149" s="136"/>
      <c r="AK149" s="136"/>
      <c r="AL149" s="136"/>
      <c r="AM149" s="136"/>
      <c r="AN149" s="136"/>
      <c r="AO149" s="136"/>
      <c r="AP149" s="136"/>
      <c r="AQ149" s="136"/>
      <c r="AR149" s="136"/>
      <c r="AS149" s="136"/>
      <c r="AT149" s="136"/>
      <c r="AU149" s="137"/>
      <c r="AV149" s="137"/>
      <c r="AW149" s="137"/>
      <c r="AX149" s="137"/>
      <c r="AY149" s="137"/>
      <c r="AZ149" s="137"/>
      <c r="BA149" s="137"/>
      <c r="BB149" s="137"/>
      <c r="BC149" s="138"/>
      <c r="BD149" s="139"/>
      <c r="BE149" s="140"/>
      <c r="BF149" s="140"/>
      <c r="BG149" s="141"/>
      <c r="BH149" s="141"/>
      <c r="BI149" s="136"/>
      <c r="BJ149" s="136"/>
      <c r="BK149" s="136"/>
      <c r="BL149" s="136"/>
      <c r="BM149" s="136"/>
      <c r="BN149" s="136"/>
      <c r="BO149" s="136"/>
      <c r="BP149" s="136"/>
      <c r="BQ149" s="136"/>
      <c r="BR149" s="136"/>
      <c r="BS149" s="136"/>
      <c r="BT149" s="136"/>
      <c r="BU149" s="136"/>
      <c r="BV149" s="136"/>
      <c r="BW149" s="136"/>
      <c r="BX149" s="136"/>
      <c r="BY149" s="142"/>
      <c r="BZ149" s="142"/>
      <c r="CA149" s="142"/>
      <c r="CB149" s="142"/>
      <c r="CC149" s="142"/>
      <c r="CD149" s="142"/>
      <c r="CE149" s="142"/>
      <c r="CF149" s="142"/>
    </row>
    <row r="150" spans="1:84">
      <c r="A150" s="95">
        <v>34000</v>
      </c>
      <c r="B150" s="96" t="s">
        <v>527</v>
      </c>
      <c r="C150" s="116">
        <v>187350601.19865555</v>
      </c>
      <c r="D150" s="117">
        <v>1.1974417610530939E-3</v>
      </c>
      <c r="E150" s="116"/>
      <c r="F150" s="136"/>
      <c r="G150" s="136"/>
      <c r="H150" s="136"/>
      <c r="I150" s="136"/>
      <c r="J150" s="136"/>
      <c r="K150" s="136"/>
      <c r="L150" s="136"/>
      <c r="M150" s="136"/>
      <c r="N150" s="136"/>
      <c r="O150" s="136"/>
      <c r="P150" s="136"/>
      <c r="Q150" s="136"/>
      <c r="R150" s="136"/>
      <c r="S150" s="136"/>
      <c r="T150" s="136"/>
      <c r="U150" s="136"/>
      <c r="V150" s="136"/>
      <c r="W150" s="136"/>
      <c r="X150" s="136"/>
      <c r="Y150" s="136"/>
      <c r="Z150" s="136"/>
      <c r="AA150" s="136"/>
      <c r="AB150" s="136"/>
      <c r="AC150" s="136"/>
      <c r="AD150" s="136"/>
      <c r="AE150" s="136"/>
      <c r="AF150" s="136"/>
      <c r="AG150" s="136"/>
      <c r="AH150" s="136"/>
      <c r="AI150" s="136"/>
      <c r="AJ150" s="136"/>
      <c r="AK150" s="136"/>
      <c r="AL150" s="136"/>
      <c r="AM150" s="136"/>
      <c r="AN150" s="136"/>
      <c r="AO150" s="136"/>
      <c r="AP150" s="136"/>
      <c r="AQ150" s="136"/>
      <c r="AR150" s="136"/>
      <c r="AS150" s="136"/>
      <c r="AT150" s="136"/>
      <c r="AU150" s="137"/>
      <c r="AV150" s="137"/>
      <c r="AW150" s="137"/>
      <c r="AX150" s="137"/>
      <c r="AY150" s="137"/>
      <c r="AZ150" s="137"/>
      <c r="BA150" s="137"/>
      <c r="BB150" s="137"/>
      <c r="BC150" s="138"/>
      <c r="BD150" s="139"/>
      <c r="BE150" s="140"/>
      <c r="BF150" s="140"/>
      <c r="BG150" s="141"/>
      <c r="BH150" s="141"/>
      <c r="BI150" s="136"/>
      <c r="BJ150" s="136"/>
      <c r="BK150" s="136"/>
      <c r="BL150" s="136"/>
      <c r="BM150" s="136"/>
      <c r="BN150" s="136"/>
      <c r="BO150" s="136"/>
      <c r="BP150" s="136"/>
      <c r="BQ150" s="136"/>
      <c r="BR150" s="136"/>
      <c r="BS150" s="136"/>
      <c r="BT150" s="136"/>
      <c r="BU150" s="136"/>
      <c r="BV150" s="136"/>
      <c r="BW150" s="136"/>
      <c r="BX150" s="136"/>
      <c r="BY150" s="142"/>
      <c r="BZ150" s="142"/>
      <c r="CA150" s="142"/>
      <c r="CB150" s="142"/>
      <c r="CC150" s="142"/>
      <c r="CD150" s="142"/>
      <c r="CE150" s="142"/>
      <c r="CF150" s="142"/>
    </row>
    <row r="151" spans="1:84">
      <c r="A151" s="95">
        <v>34100</v>
      </c>
      <c r="B151" s="96" t="s">
        <v>528</v>
      </c>
      <c r="C151" s="116">
        <v>4180586492.0614166</v>
      </c>
      <c r="D151" s="117">
        <v>2.6720004202072038E-2</v>
      </c>
      <c r="E151" s="116"/>
      <c r="F151" s="136"/>
      <c r="G151" s="136"/>
      <c r="H151" s="136"/>
      <c r="I151" s="136"/>
      <c r="J151" s="136"/>
      <c r="K151" s="136"/>
      <c r="L151" s="136"/>
      <c r="M151" s="136"/>
      <c r="N151" s="136"/>
      <c r="O151" s="136"/>
      <c r="P151" s="136"/>
      <c r="Q151" s="136"/>
      <c r="R151" s="136"/>
      <c r="S151" s="136"/>
      <c r="T151" s="136"/>
      <c r="U151" s="136"/>
      <c r="V151" s="136"/>
      <c r="W151" s="136"/>
      <c r="X151" s="136"/>
      <c r="Y151" s="136"/>
      <c r="Z151" s="136"/>
      <c r="AA151" s="136"/>
      <c r="AB151" s="136"/>
      <c r="AC151" s="136"/>
      <c r="AD151" s="136"/>
      <c r="AE151" s="136"/>
      <c r="AF151" s="136"/>
      <c r="AG151" s="136"/>
      <c r="AH151" s="136"/>
      <c r="AI151" s="136"/>
      <c r="AJ151" s="136"/>
      <c r="AK151" s="136"/>
      <c r="AL151" s="136"/>
      <c r="AM151" s="136"/>
      <c r="AN151" s="136"/>
      <c r="AO151" s="136"/>
      <c r="AP151" s="136"/>
      <c r="AQ151" s="136"/>
      <c r="AR151" s="136"/>
      <c r="AS151" s="136"/>
      <c r="AT151" s="136"/>
      <c r="AU151" s="137"/>
      <c r="AV151" s="137"/>
      <c r="AW151" s="137"/>
      <c r="AX151" s="137"/>
      <c r="AY151" s="137"/>
      <c r="AZ151" s="137"/>
      <c r="BA151" s="137"/>
      <c r="BB151" s="137"/>
      <c r="BC151" s="138"/>
      <c r="BD151" s="139"/>
      <c r="BE151" s="140"/>
      <c r="BF151" s="140"/>
      <c r="BG151" s="141"/>
      <c r="BH151" s="141"/>
      <c r="BI151" s="136"/>
      <c r="BJ151" s="136"/>
      <c r="BK151" s="136"/>
      <c r="BL151" s="136"/>
      <c r="BM151" s="136"/>
      <c r="BN151" s="136"/>
      <c r="BO151" s="136"/>
      <c r="BP151" s="136"/>
      <c r="BQ151" s="136"/>
      <c r="BR151" s="136"/>
      <c r="BS151" s="136"/>
      <c r="BT151" s="136"/>
      <c r="BU151" s="136"/>
      <c r="BV151" s="136"/>
      <c r="BW151" s="136"/>
      <c r="BX151" s="136"/>
      <c r="BY151" s="142"/>
      <c r="BZ151" s="142"/>
      <c r="CA151" s="142"/>
      <c r="CB151" s="142"/>
      <c r="CC151" s="142"/>
      <c r="CD151" s="142"/>
      <c r="CE151" s="142"/>
      <c r="CF151" s="142"/>
    </row>
    <row r="152" spans="1:84">
      <c r="A152" s="95">
        <v>34105</v>
      </c>
      <c r="B152" s="96" t="s">
        <v>529</v>
      </c>
      <c r="C152" s="116">
        <v>331042129.71413642</v>
      </c>
      <c r="D152" s="117">
        <v>2.1158387976953387E-3</v>
      </c>
      <c r="E152" s="116"/>
      <c r="F152" s="136"/>
      <c r="G152" s="136"/>
      <c r="H152" s="136"/>
      <c r="I152" s="136"/>
      <c r="J152" s="136"/>
      <c r="K152" s="136"/>
      <c r="L152" s="136"/>
      <c r="M152" s="136"/>
      <c r="N152" s="136"/>
      <c r="O152" s="136"/>
      <c r="P152" s="136"/>
      <c r="Q152" s="136"/>
      <c r="R152" s="136"/>
      <c r="S152" s="136"/>
      <c r="T152" s="136"/>
      <c r="U152" s="136"/>
      <c r="V152" s="136"/>
      <c r="W152" s="136"/>
      <c r="X152" s="136"/>
      <c r="Y152" s="136"/>
      <c r="Z152" s="136"/>
      <c r="AA152" s="136"/>
      <c r="AB152" s="136"/>
      <c r="AC152" s="136"/>
      <c r="AD152" s="136"/>
      <c r="AE152" s="136"/>
      <c r="AF152" s="136"/>
      <c r="AG152" s="136"/>
      <c r="AH152" s="136"/>
      <c r="AI152" s="136"/>
      <c r="AJ152" s="136"/>
      <c r="AK152" s="136"/>
      <c r="AL152" s="136"/>
      <c r="AM152" s="136"/>
      <c r="AN152" s="136"/>
      <c r="AO152" s="136"/>
      <c r="AP152" s="136"/>
      <c r="AQ152" s="136"/>
      <c r="AR152" s="136"/>
      <c r="AS152" s="136"/>
      <c r="AT152" s="136"/>
      <c r="AU152" s="137"/>
      <c r="AV152" s="137"/>
      <c r="AW152" s="137"/>
      <c r="AX152" s="137"/>
      <c r="AY152" s="137"/>
      <c r="AZ152" s="137"/>
      <c r="BA152" s="137"/>
      <c r="BB152" s="137"/>
      <c r="BC152" s="138"/>
      <c r="BD152" s="139"/>
      <c r="BE152" s="140"/>
      <c r="BF152" s="140"/>
      <c r="BG152" s="141"/>
      <c r="BH152" s="141"/>
      <c r="BI152" s="136"/>
      <c r="BJ152" s="136"/>
      <c r="BK152" s="136"/>
      <c r="BL152" s="136"/>
      <c r="BM152" s="136"/>
      <c r="BN152" s="136"/>
      <c r="BO152" s="136"/>
      <c r="BP152" s="136"/>
      <c r="BQ152" s="136"/>
      <c r="BR152" s="136"/>
      <c r="BS152" s="136"/>
      <c r="BT152" s="136"/>
      <c r="BU152" s="136"/>
      <c r="BV152" s="136"/>
      <c r="BW152" s="136"/>
      <c r="BX152" s="136"/>
      <c r="BY152" s="142"/>
      <c r="BZ152" s="142"/>
      <c r="CA152" s="142"/>
      <c r="CB152" s="142"/>
      <c r="CC152" s="142"/>
      <c r="CD152" s="142"/>
      <c r="CE152" s="142"/>
      <c r="CF152" s="142"/>
    </row>
    <row r="153" spans="1:84">
      <c r="A153" s="95">
        <v>34200</v>
      </c>
      <c r="B153" s="96" t="s">
        <v>530</v>
      </c>
      <c r="C153" s="116">
        <v>136988910.3581019</v>
      </c>
      <c r="D153" s="117">
        <v>8.7555759636989683E-4</v>
      </c>
      <c r="E153" s="116"/>
      <c r="F153" s="136"/>
      <c r="G153" s="136"/>
      <c r="H153" s="136"/>
      <c r="I153" s="136"/>
      <c r="J153" s="136"/>
      <c r="K153" s="136"/>
      <c r="L153" s="136"/>
      <c r="M153" s="136"/>
      <c r="N153" s="136"/>
      <c r="O153" s="136"/>
      <c r="P153" s="136"/>
      <c r="Q153" s="136"/>
      <c r="R153" s="136"/>
      <c r="S153" s="136"/>
      <c r="T153" s="136"/>
      <c r="U153" s="136"/>
      <c r="V153" s="136"/>
      <c r="W153" s="136"/>
      <c r="X153" s="136"/>
      <c r="Y153" s="136"/>
      <c r="Z153" s="136"/>
      <c r="AA153" s="136"/>
      <c r="AB153" s="136"/>
      <c r="AC153" s="136"/>
      <c r="AD153" s="136"/>
      <c r="AE153" s="136"/>
      <c r="AF153" s="136"/>
      <c r="AG153" s="136"/>
      <c r="AH153" s="136"/>
      <c r="AI153" s="136"/>
      <c r="AJ153" s="136"/>
      <c r="AK153" s="136"/>
      <c r="AL153" s="136"/>
      <c r="AM153" s="136"/>
      <c r="AN153" s="136"/>
      <c r="AO153" s="136"/>
      <c r="AP153" s="136"/>
      <c r="AQ153" s="136"/>
      <c r="AR153" s="136"/>
      <c r="AS153" s="136"/>
      <c r="AT153" s="136"/>
      <c r="AU153" s="137"/>
      <c r="AV153" s="137"/>
      <c r="AW153" s="137"/>
      <c r="AX153" s="137"/>
      <c r="AY153" s="137"/>
      <c r="AZ153" s="137"/>
      <c r="BA153" s="137"/>
      <c r="BB153" s="137"/>
      <c r="BC153" s="138"/>
      <c r="BD153" s="139"/>
      <c r="BE153" s="140"/>
      <c r="BF153" s="140"/>
      <c r="BG153" s="141"/>
      <c r="BH153" s="141"/>
      <c r="BI153" s="136"/>
      <c r="BJ153" s="136"/>
      <c r="BK153" s="136"/>
      <c r="BL153" s="136"/>
      <c r="BM153" s="136"/>
      <c r="BN153" s="136"/>
      <c r="BO153" s="136"/>
      <c r="BP153" s="136"/>
      <c r="BQ153" s="136"/>
      <c r="BR153" s="136"/>
      <c r="BS153" s="136"/>
      <c r="BT153" s="136"/>
      <c r="BU153" s="136"/>
      <c r="BV153" s="136"/>
      <c r="BW153" s="136"/>
      <c r="BX153" s="136"/>
      <c r="BY153" s="142"/>
      <c r="BZ153" s="142"/>
      <c r="CA153" s="142"/>
      <c r="CB153" s="142"/>
      <c r="CC153" s="142"/>
      <c r="CD153" s="142"/>
      <c r="CE153" s="142"/>
      <c r="CF153" s="142"/>
    </row>
    <row r="154" spans="1:84">
      <c r="A154" s="95">
        <v>34205</v>
      </c>
      <c r="B154" s="96" t="s">
        <v>531</v>
      </c>
      <c r="C154" s="116">
        <v>59354323.899003968</v>
      </c>
      <c r="D154" s="117">
        <v>3.7936011777393261E-4</v>
      </c>
      <c r="E154" s="116"/>
      <c r="F154" s="136"/>
      <c r="G154" s="136"/>
      <c r="H154" s="136"/>
      <c r="I154" s="136"/>
      <c r="J154" s="136"/>
      <c r="K154" s="136"/>
      <c r="L154" s="136"/>
      <c r="M154" s="136"/>
      <c r="N154" s="136"/>
      <c r="O154" s="136"/>
      <c r="P154" s="136"/>
      <c r="Q154" s="136"/>
      <c r="R154" s="136"/>
      <c r="S154" s="136"/>
      <c r="T154" s="136"/>
      <c r="U154" s="136"/>
      <c r="V154" s="136"/>
      <c r="W154" s="136"/>
      <c r="X154" s="136"/>
      <c r="Y154" s="136"/>
      <c r="Z154" s="136"/>
      <c r="AA154" s="136"/>
      <c r="AB154" s="136"/>
      <c r="AC154" s="136"/>
      <c r="AD154" s="136"/>
      <c r="AE154" s="136"/>
      <c r="AF154" s="136"/>
      <c r="AG154" s="136"/>
      <c r="AH154" s="136"/>
      <c r="AI154" s="136"/>
      <c r="AJ154" s="136"/>
      <c r="AK154" s="136"/>
      <c r="AL154" s="136"/>
      <c r="AM154" s="136"/>
      <c r="AN154" s="136"/>
      <c r="AO154" s="136"/>
      <c r="AP154" s="136"/>
      <c r="AQ154" s="136"/>
      <c r="AR154" s="136"/>
      <c r="AS154" s="136"/>
      <c r="AT154" s="136"/>
      <c r="AU154" s="137"/>
      <c r="AV154" s="137"/>
      <c r="AW154" s="137"/>
      <c r="AX154" s="137"/>
      <c r="AY154" s="137"/>
      <c r="AZ154" s="137"/>
      <c r="BA154" s="137"/>
      <c r="BB154" s="137"/>
      <c r="BC154" s="138"/>
      <c r="BD154" s="139"/>
      <c r="BE154" s="140"/>
      <c r="BF154" s="140"/>
      <c r="BG154" s="141"/>
      <c r="BH154" s="141"/>
      <c r="BI154" s="136"/>
      <c r="BJ154" s="136"/>
      <c r="BK154" s="136"/>
      <c r="BL154" s="136"/>
      <c r="BM154" s="136"/>
      <c r="BN154" s="136"/>
      <c r="BO154" s="136"/>
      <c r="BP154" s="136"/>
      <c r="BQ154" s="136"/>
      <c r="BR154" s="136"/>
      <c r="BS154" s="136"/>
      <c r="BT154" s="136"/>
      <c r="BU154" s="136"/>
      <c r="BV154" s="136"/>
      <c r="BW154" s="136"/>
      <c r="BX154" s="136"/>
      <c r="BY154" s="142"/>
      <c r="BZ154" s="142"/>
      <c r="CA154" s="142"/>
      <c r="CB154" s="142"/>
      <c r="CC154" s="142"/>
      <c r="CD154" s="142"/>
      <c r="CE154" s="142"/>
      <c r="CF154" s="142"/>
    </row>
    <row r="155" spans="1:84">
      <c r="A155" s="95">
        <v>34220</v>
      </c>
      <c r="B155" s="96" t="s">
        <v>532</v>
      </c>
      <c r="C155" s="116">
        <v>154400988.96162388</v>
      </c>
      <c r="D155" s="117">
        <v>9.8684600395012234E-4</v>
      </c>
      <c r="E155" s="116"/>
      <c r="F155" s="136"/>
      <c r="G155" s="136"/>
      <c r="H155" s="136"/>
      <c r="I155" s="136"/>
      <c r="J155" s="136"/>
      <c r="K155" s="136"/>
      <c r="L155" s="136"/>
      <c r="M155" s="136"/>
      <c r="N155" s="136"/>
      <c r="O155" s="136"/>
      <c r="P155" s="136"/>
      <c r="Q155" s="136"/>
      <c r="R155" s="136"/>
      <c r="S155" s="136"/>
      <c r="T155" s="136"/>
      <c r="U155" s="136"/>
      <c r="V155" s="136"/>
      <c r="W155" s="136"/>
      <c r="X155" s="136"/>
      <c r="Y155" s="136"/>
      <c r="Z155" s="136"/>
      <c r="AA155" s="136"/>
      <c r="AB155" s="136"/>
      <c r="AC155" s="136"/>
      <c r="AD155" s="136"/>
      <c r="AE155" s="136"/>
      <c r="AF155" s="136"/>
      <c r="AG155" s="136"/>
      <c r="AH155" s="136"/>
      <c r="AI155" s="136"/>
      <c r="AJ155" s="136"/>
      <c r="AK155" s="136"/>
      <c r="AL155" s="136"/>
      <c r="AM155" s="136"/>
      <c r="AN155" s="136"/>
      <c r="AO155" s="136"/>
      <c r="AP155" s="136"/>
      <c r="AQ155" s="136"/>
      <c r="AR155" s="136"/>
      <c r="AS155" s="136"/>
      <c r="AT155" s="136"/>
      <c r="AU155" s="137"/>
      <c r="AV155" s="137"/>
      <c r="AW155" s="137"/>
      <c r="AX155" s="137"/>
      <c r="AY155" s="137"/>
      <c r="AZ155" s="137"/>
      <c r="BA155" s="137"/>
      <c r="BB155" s="137"/>
      <c r="BC155" s="138"/>
      <c r="BD155" s="139"/>
      <c r="BE155" s="140"/>
      <c r="BF155" s="140"/>
      <c r="BG155" s="141"/>
      <c r="BH155" s="141"/>
      <c r="BI155" s="136"/>
      <c r="BJ155" s="136"/>
      <c r="BK155" s="136"/>
      <c r="BL155" s="136"/>
      <c r="BM155" s="136"/>
      <c r="BN155" s="136"/>
      <c r="BO155" s="136"/>
      <c r="BP155" s="136"/>
      <c r="BQ155" s="136"/>
      <c r="BR155" s="136"/>
      <c r="BS155" s="136"/>
      <c r="BT155" s="136"/>
      <c r="BU155" s="136"/>
      <c r="BV155" s="136"/>
      <c r="BW155" s="136"/>
      <c r="BX155" s="136"/>
      <c r="BY155" s="142"/>
      <c r="BZ155" s="142"/>
      <c r="CA155" s="142"/>
      <c r="CB155" s="142"/>
      <c r="CC155" s="142"/>
      <c r="CD155" s="142"/>
      <c r="CE155" s="142"/>
      <c r="CF155" s="142"/>
    </row>
    <row r="156" spans="1:84">
      <c r="A156" s="95">
        <v>34230</v>
      </c>
      <c r="B156" s="96" t="s">
        <v>533</v>
      </c>
      <c r="C156" s="116">
        <v>64704790.844051942</v>
      </c>
      <c r="D156" s="117">
        <v>4.1355735290498589E-4</v>
      </c>
      <c r="E156" s="116"/>
      <c r="F156" s="136"/>
      <c r="G156" s="136"/>
      <c r="H156" s="136"/>
      <c r="I156" s="136"/>
      <c r="J156" s="136"/>
      <c r="K156" s="136"/>
      <c r="L156" s="136"/>
      <c r="M156" s="136"/>
      <c r="N156" s="136"/>
      <c r="O156" s="136"/>
      <c r="P156" s="136"/>
      <c r="Q156" s="136"/>
      <c r="R156" s="136"/>
      <c r="S156" s="136"/>
      <c r="T156" s="136"/>
      <c r="U156" s="136"/>
      <c r="V156" s="136"/>
      <c r="W156" s="136"/>
      <c r="X156" s="136"/>
      <c r="Y156" s="136"/>
      <c r="Z156" s="136"/>
      <c r="AA156" s="136"/>
      <c r="AB156" s="136"/>
      <c r="AC156" s="136"/>
      <c r="AD156" s="136"/>
      <c r="AE156" s="136"/>
      <c r="AF156" s="136"/>
      <c r="AG156" s="136"/>
      <c r="AH156" s="136"/>
      <c r="AI156" s="136"/>
      <c r="AJ156" s="136"/>
      <c r="AK156" s="136"/>
      <c r="AL156" s="136"/>
      <c r="AM156" s="136"/>
      <c r="AN156" s="136"/>
      <c r="AO156" s="136"/>
      <c r="AP156" s="136"/>
      <c r="AQ156" s="136"/>
      <c r="AR156" s="136"/>
      <c r="AS156" s="136"/>
      <c r="AT156" s="136"/>
      <c r="AU156" s="137"/>
      <c r="AV156" s="137"/>
      <c r="AW156" s="137"/>
      <c r="AX156" s="137"/>
      <c r="AY156" s="137"/>
      <c r="AZ156" s="137"/>
      <c r="BA156" s="137"/>
      <c r="BB156" s="137"/>
      <c r="BC156" s="138"/>
      <c r="BD156" s="139"/>
      <c r="BE156" s="140"/>
      <c r="BF156" s="140"/>
      <c r="BG156" s="141"/>
      <c r="BH156" s="141"/>
      <c r="BI156" s="136"/>
      <c r="BJ156" s="136"/>
      <c r="BK156" s="136"/>
      <c r="BL156" s="136"/>
      <c r="BM156" s="136"/>
      <c r="BN156" s="136"/>
      <c r="BO156" s="136"/>
      <c r="BP156" s="136"/>
      <c r="BQ156" s="136"/>
      <c r="BR156" s="136"/>
      <c r="BS156" s="136"/>
      <c r="BT156" s="136"/>
      <c r="BU156" s="136"/>
      <c r="BV156" s="136"/>
      <c r="BW156" s="136"/>
      <c r="BX156" s="136"/>
      <c r="BY156" s="142"/>
      <c r="BZ156" s="142"/>
      <c r="CA156" s="142"/>
      <c r="CB156" s="142"/>
      <c r="CC156" s="142"/>
      <c r="CD156" s="142"/>
      <c r="CE156" s="142"/>
      <c r="CF156" s="142"/>
    </row>
    <row r="157" spans="1:84">
      <c r="A157" s="95">
        <v>34300</v>
      </c>
      <c r="B157" s="96" t="s">
        <v>534</v>
      </c>
      <c r="C157" s="116">
        <v>1016262087.5973247</v>
      </c>
      <c r="D157" s="117">
        <v>6.4953870234645767E-3</v>
      </c>
      <c r="E157" s="116"/>
      <c r="F157" s="136"/>
      <c r="G157" s="136"/>
      <c r="H157" s="136"/>
      <c r="I157" s="136"/>
      <c r="J157" s="136"/>
      <c r="K157" s="136"/>
      <c r="L157" s="136"/>
      <c r="M157" s="136"/>
      <c r="N157" s="136"/>
      <c r="O157" s="136"/>
      <c r="P157" s="136"/>
      <c r="Q157" s="136"/>
      <c r="R157" s="136"/>
      <c r="S157" s="136"/>
      <c r="T157" s="136"/>
      <c r="U157" s="136"/>
      <c r="V157" s="136"/>
      <c r="W157" s="136"/>
      <c r="X157" s="136"/>
      <c r="Y157" s="136"/>
      <c r="Z157" s="136"/>
      <c r="AA157" s="136"/>
      <c r="AB157" s="136"/>
      <c r="AC157" s="136"/>
      <c r="AD157" s="136"/>
      <c r="AE157" s="136"/>
      <c r="AF157" s="136"/>
      <c r="AG157" s="136"/>
      <c r="AH157" s="136"/>
      <c r="AI157" s="136"/>
      <c r="AJ157" s="136"/>
      <c r="AK157" s="136"/>
      <c r="AL157" s="136"/>
      <c r="AM157" s="136"/>
      <c r="AN157" s="136"/>
      <c r="AO157" s="136"/>
      <c r="AP157" s="136"/>
      <c r="AQ157" s="136"/>
      <c r="AR157" s="136"/>
      <c r="AS157" s="136"/>
      <c r="AT157" s="136"/>
      <c r="AU157" s="137"/>
      <c r="AV157" s="137"/>
      <c r="AW157" s="137"/>
      <c r="AX157" s="137"/>
      <c r="AY157" s="137"/>
      <c r="AZ157" s="137"/>
      <c r="BA157" s="137"/>
      <c r="BB157" s="137"/>
      <c r="BC157" s="138"/>
      <c r="BD157" s="139"/>
      <c r="BE157" s="140"/>
      <c r="BF157" s="140"/>
      <c r="BG157" s="141"/>
      <c r="BH157" s="141"/>
      <c r="BI157" s="136"/>
      <c r="BJ157" s="136"/>
      <c r="BK157" s="136"/>
      <c r="BL157" s="136"/>
      <c r="BM157" s="136"/>
      <c r="BN157" s="136"/>
      <c r="BO157" s="136"/>
      <c r="BP157" s="136"/>
      <c r="BQ157" s="136"/>
      <c r="BR157" s="136"/>
      <c r="BS157" s="136"/>
      <c r="BT157" s="136"/>
      <c r="BU157" s="136"/>
      <c r="BV157" s="136"/>
      <c r="BW157" s="136"/>
      <c r="BX157" s="136"/>
      <c r="BY157" s="142"/>
      <c r="BZ157" s="142"/>
      <c r="CA157" s="142"/>
      <c r="CB157" s="142"/>
      <c r="CC157" s="142"/>
      <c r="CD157" s="142"/>
      <c r="CE157" s="142"/>
      <c r="CF157" s="142"/>
    </row>
    <row r="158" spans="1:84">
      <c r="A158" s="95">
        <v>34400</v>
      </c>
      <c r="B158" s="96" t="s">
        <v>535</v>
      </c>
      <c r="C158" s="116">
        <v>406606608.03910601</v>
      </c>
      <c r="D158" s="117">
        <v>2.598805286297988E-3</v>
      </c>
      <c r="E158" s="116"/>
      <c r="F158" s="136"/>
      <c r="G158" s="136"/>
      <c r="H158" s="136"/>
      <c r="I158" s="136"/>
      <c r="J158" s="136"/>
      <c r="K158" s="136"/>
      <c r="L158" s="136"/>
      <c r="M158" s="136"/>
      <c r="N158" s="136"/>
      <c r="O158" s="136"/>
      <c r="P158" s="136"/>
      <c r="Q158" s="136"/>
      <c r="R158" s="136"/>
      <c r="S158" s="136"/>
      <c r="T158" s="136"/>
      <c r="U158" s="136"/>
      <c r="V158" s="136"/>
      <c r="W158" s="136"/>
      <c r="X158" s="136"/>
      <c r="Y158" s="136"/>
      <c r="Z158" s="136"/>
      <c r="AA158" s="136"/>
      <c r="AB158" s="136"/>
      <c r="AC158" s="136"/>
      <c r="AD158" s="136"/>
      <c r="AE158" s="136"/>
      <c r="AF158" s="136"/>
      <c r="AG158" s="136"/>
      <c r="AH158" s="136"/>
      <c r="AI158" s="136"/>
      <c r="AJ158" s="136"/>
      <c r="AK158" s="136"/>
      <c r="AL158" s="136"/>
      <c r="AM158" s="136"/>
      <c r="AN158" s="136"/>
      <c r="AO158" s="136"/>
      <c r="AP158" s="136"/>
      <c r="AQ158" s="136"/>
      <c r="AR158" s="136"/>
      <c r="AS158" s="136"/>
      <c r="AT158" s="136"/>
      <c r="AU158" s="137"/>
      <c r="AV158" s="137"/>
      <c r="AW158" s="137"/>
      <c r="AX158" s="137"/>
      <c r="AY158" s="137"/>
      <c r="AZ158" s="137"/>
      <c r="BA158" s="137"/>
      <c r="BB158" s="137"/>
      <c r="BC158" s="138"/>
      <c r="BD158" s="139"/>
      <c r="BE158" s="140"/>
      <c r="BF158" s="140"/>
      <c r="BG158" s="141"/>
      <c r="BH158" s="141"/>
      <c r="BI158" s="136"/>
      <c r="BJ158" s="136"/>
      <c r="BK158" s="136"/>
      <c r="BL158" s="136"/>
      <c r="BM158" s="136"/>
      <c r="BN158" s="136"/>
      <c r="BO158" s="136"/>
      <c r="BP158" s="136"/>
      <c r="BQ158" s="136"/>
      <c r="BR158" s="136"/>
      <c r="BS158" s="136"/>
      <c r="BT158" s="136"/>
      <c r="BU158" s="136"/>
      <c r="BV158" s="136"/>
      <c r="BW158" s="136"/>
      <c r="BX158" s="136"/>
      <c r="BY158" s="142"/>
      <c r="BZ158" s="142"/>
      <c r="CA158" s="142"/>
      <c r="CB158" s="142"/>
      <c r="CC158" s="142"/>
      <c r="CD158" s="142"/>
      <c r="CE158" s="142"/>
      <c r="CF158" s="142"/>
    </row>
    <row r="159" spans="1:84">
      <c r="A159" s="95">
        <v>34405</v>
      </c>
      <c r="B159" s="96" t="s">
        <v>536</v>
      </c>
      <c r="C159" s="116">
        <v>77137379.781757936</v>
      </c>
      <c r="D159" s="117">
        <v>4.9301960761229937E-4</v>
      </c>
      <c r="E159" s="116"/>
      <c r="F159" s="136"/>
      <c r="G159" s="136"/>
      <c r="H159" s="136"/>
      <c r="I159" s="136"/>
      <c r="J159" s="136"/>
      <c r="K159" s="136"/>
      <c r="L159" s="136"/>
      <c r="M159" s="136"/>
      <c r="N159" s="136"/>
      <c r="O159" s="136"/>
      <c r="P159" s="136"/>
      <c r="Q159" s="136"/>
      <c r="R159" s="136"/>
      <c r="S159" s="136"/>
      <c r="T159" s="136"/>
      <c r="U159" s="136"/>
      <c r="V159" s="136"/>
      <c r="W159" s="136"/>
      <c r="X159" s="136"/>
      <c r="Y159" s="136"/>
      <c r="Z159" s="136"/>
      <c r="AA159" s="136"/>
      <c r="AB159" s="136"/>
      <c r="AC159" s="136"/>
      <c r="AD159" s="136"/>
      <c r="AE159" s="136"/>
      <c r="AF159" s="136"/>
      <c r="AG159" s="136"/>
      <c r="AH159" s="136"/>
      <c r="AI159" s="136"/>
      <c r="AJ159" s="136"/>
      <c r="AK159" s="136"/>
      <c r="AL159" s="136"/>
      <c r="AM159" s="136"/>
      <c r="AN159" s="136"/>
      <c r="AO159" s="136"/>
      <c r="AP159" s="136"/>
      <c r="AQ159" s="136"/>
      <c r="AR159" s="136"/>
      <c r="AS159" s="136"/>
      <c r="AT159" s="136"/>
      <c r="AU159" s="137"/>
      <c r="AV159" s="137"/>
      <c r="AW159" s="137"/>
      <c r="AX159" s="137"/>
      <c r="AY159" s="137"/>
      <c r="AZ159" s="137"/>
      <c r="BA159" s="137"/>
      <c r="BB159" s="137"/>
      <c r="BC159" s="138"/>
      <c r="BD159" s="139"/>
      <c r="BE159" s="140"/>
      <c r="BF159" s="140"/>
      <c r="BG159" s="141"/>
      <c r="BH159" s="141"/>
      <c r="BI159" s="136"/>
      <c r="BJ159" s="136"/>
      <c r="BK159" s="136"/>
      <c r="BL159" s="136"/>
      <c r="BM159" s="136"/>
      <c r="BN159" s="136"/>
      <c r="BO159" s="136"/>
      <c r="BP159" s="136"/>
      <c r="BQ159" s="136"/>
      <c r="BR159" s="136"/>
      <c r="BS159" s="136"/>
      <c r="BT159" s="136"/>
      <c r="BU159" s="136"/>
      <c r="BV159" s="136"/>
      <c r="BW159" s="136"/>
      <c r="BX159" s="136"/>
      <c r="BY159" s="142"/>
      <c r="BZ159" s="142"/>
      <c r="CA159" s="142"/>
      <c r="CB159" s="142"/>
      <c r="CC159" s="142"/>
      <c r="CD159" s="142"/>
      <c r="CE159" s="142"/>
      <c r="CF159" s="142"/>
    </row>
    <row r="160" spans="1:84">
      <c r="A160" s="95">
        <v>34500</v>
      </c>
      <c r="B160" s="96" t="s">
        <v>537</v>
      </c>
      <c r="C160" s="116">
        <v>717772499.55105674</v>
      </c>
      <c r="D160" s="117">
        <v>4.5876061266894204E-3</v>
      </c>
      <c r="E160" s="116"/>
      <c r="F160" s="136"/>
      <c r="G160" s="136"/>
      <c r="H160" s="136"/>
      <c r="I160" s="136"/>
      <c r="J160" s="136"/>
      <c r="K160" s="136"/>
      <c r="L160" s="136"/>
      <c r="M160" s="136"/>
      <c r="N160" s="136"/>
      <c r="O160" s="136"/>
      <c r="P160" s="136"/>
      <c r="Q160" s="136"/>
      <c r="R160" s="136"/>
      <c r="S160" s="136"/>
      <c r="T160" s="136"/>
      <c r="U160" s="136"/>
      <c r="V160" s="136"/>
      <c r="W160" s="136"/>
      <c r="X160" s="136"/>
      <c r="Y160" s="136"/>
      <c r="Z160" s="136"/>
      <c r="AA160" s="136"/>
      <c r="AB160" s="136"/>
      <c r="AC160" s="136"/>
      <c r="AD160" s="136"/>
      <c r="AE160" s="136"/>
      <c r="AF160" s="136"/>
      <c r="AG160" s="136"/>
      <c r="AH160" s="136"/>
      <c r="AI160" s="136"/>
      <c r="AJ160" s="136"/>
      <c r="AK160" s="136"/>
      <c r="AL160" s="136"/>
      <c r="AM160" s="136"/>
      <c r="AN160" s="136"/>
      <c r="AO160" s="136"/>
      <c r="AP160" s="136"/>
      <c r="AQ160" s="136"/>
      <c r="AR160" s="136"/>
      <c r="AS160" s="136"/>
      <c r="AT160" s="136"/>
      <c r="AU160" s="137"/>
      <c r="AV160" s="137"/>
      <c r="AW160" s="137"/>
      <c r="AX160" s="137"/>
      <c r="AY160" s="137"/>
      <c r="AZ160" s="137"/>
      <c r="BA160" s="137"/>
      <c r="BB160" s="137"/>
      <c r="BC160" s="138"/>
      <c r="BD160" s="139"/>
      <c r="BE160" s="140"/>
      <c r="BF160" s="140"/>
      <c r="BG160" s="141"/>
      <c r="BH160" s="141"/>
      <c r="BI160" s="136"/>
      <c r="BJ160" s="136"/>
      <c r="BK160" s="136"/>
      <c r="BL160" s="136"/>
      <c r="BM160" s="136"/>
      <c r="BN160" s="136"/>
      <c r="BO160" s="136"/>
      <c r="BP160" s="136"/>
      <c r="BQ160" s="136"/>
      <c r="BR160" s="136"/>
      <c r="BS160" s="136"/>
      <c r="BT160" s="136"/>
      <c r="BU160" s="136"/>
      <c r="BV160" s="136"/>
      <c r="BW160" s="136"/>
      <c r="BX160" s="136"/>
      <c r="BY160" s="142"/>
      <c r="BZ160" s="142"/>
      <c r="CA160" s="142"/>
      <c r="CB160" s="142"/>
      <c r="CC160" s="142"/>
      <c r="CD160" s="142"/>
      <c r="CE160" s="142"/>
      <c r="CF160" s="142"/>
    </row>
    <row r="161" spans="1:84">
      <c r="A161" s="95">
        <v>34501</v>
      </c>
      <c r="B161" s="96" t="s">
        <v>538</v>
      </c>
      <c r="C161" s="116">
        <v>8831287.6967719961</v>
      </c>
      <c r="D161" s="117">
        <v>5.6444722484643235E-5</v>
      </c>
      <c r="E161" s="116"/>
      <c r="F161" s="136"/>
      <c r="G161" s="136"/>
      <c r="H161" s="136"/>
      <c r="I161" s="136"/>
      <c r="J161" s="136"/>
      <c r="K161" s="136"/>
      <c r="L161" s="136"/>
      <c r="M161" s="136"/>
      <c r="N161" s="136"/>
      <c r="O161" s="136"/>
      <c r="P161" s="136"/>
      <c r="Q161" s="136"/>
      <c r="R161" s="136"/>
      <c r="S161" s="136"/>
      <c r="T161" s="136"/>
      <c r="U161" s="136"/>
      <c r="V161" s="136"/>
      <c r="W161" s="136"/>
      <c r="X161" s="136"/>
      <c r="Y161" s="136"/>
      <c r="Z161" s="136"/>
      <c r="AA161" s="136"/>
      <c r="AB161" s="136"/>
      <c r="AC161" s="136"/>
      <c r="AD161" s="136"/>
      <c r="AE161" s="136"/>
      <c r="AF161" s="136"/>
      <c r="AG161" s="136"/>
      <c r="AH161" s="136"/>
      <c r="AI161" s="136"/>
      <c r="AJ161" s="136"/>
      <c r="AK161" s="136"/>
      <c r="AL161" s="136"/>
      <c r="AM161" s="136"/>
      <c r="AN161" s="136"/>
      <c r="AO161" s="136"/>
      <c r="AP161" s="136"/>
      <c r="AQ161" s="136"/>
      <c r="AR161" s="136"/>
      <c r="AS161" s="136"/>
      <c r="AT161" s="136"/>
      <c r="AU161" s="137"/>
      <c r="AV161" s="137"/>
      <c r="AW161" s="137"/>
      <c r="AX161" s="137"/>
      <c r="AY161" s="137"/>
      <c r="AZ161" s="137"/>
      <c r="BA161" s="137"/>
      <c r="BB161" s="137"/>
      <c r="BC161" s="138"/>
      <c r="BD161" s="139"/>
      <c r="BE161" s="140"/>
      <c r="BF161" s="140"/>
      <c r="BG161" s="141"/>
      <c r="BH161" s="141"/>
      <c r="BI161" s="136"/>
      <c r="BJ161" s="136"/>
      <c r="BK161" s="136"/>
      <c r="BL161" s="136"/>
      <c r="BM161" s="136"/>
      <c r="BN161" s="136"/>
      <c r="BO161" s="136"/>
      <c r="BP161" s="136"/>
      <c r="BQ161" s="136"/>
      <c r="BR161" s="136"/>
      <c r="BS161" s="136"/>
      <c r="BT161" s="136"/>
      <c r="BU161" s="136"/>
      <c r="BV161" s="136"/>
      <c r="BW161" s="136"/>
      <c r="BX161" s="136"/>
      <c r="BY161" s="142"/>
      <c r="BZ161" s="142"/>
      <c r="CA161" s="142"/>
      <c r="CB161" s="142"/>
      <c r="CC161" s="142"/>
      <c r="CD161" s="142"/>
      <c r="CE161" s="142"/>
      <c r="CF161" s="142"/>
    </row>
    <row r="162" spans="1:84">
      <c r="A162" s="95">
        <v>34505</v>
      </c>
      <c r="B162" s="96" t="s">
        <v>539</v>
      </c>
      <c r="C162" s="116">
        <v>82253880.122821897</v>
      </c>
      <c r="D162" s="117">
        <v>5.2572145719075893E-4</v>
      </c>
      <c r="E162" s="116"/>
      <c r="F162" s="136"/>
      <c r="G162" s="136"/>
      <c r="H162" s="136"/>
      <c r="I162" s="136"/>
      <c r="J162" s="136"/>
      <c r="K162" s="136"/>
      <c r="L162" s="136"/>
      <c r="M162" s="136"/>
      <c r="N162" s="136"/>
      <c r="O162" s="136"/>
      <c r="P162" s="136"/>
      <c r="Q162" s="136"/>
      <c r="R162" s="136"/>
      <c r="S162" s="136"/>
      <c r="T162" s="136"/>
      <c r="U162" s="136"/>
      <c r="V162" s="136"/>
      <c r="W162" s="136"/>
      <c r="X162" s="136"/>
      <c r="Y162" s="136"/>
      <c r="Z162" s="136"/>
      <c r="AA162" s="136"/>
      <c r="AB162" s="136"/>
      <c r="AC162" s="136"/>
      <c r="AD162" s="136"/>
      <c r="AE162" s="136"/>
      <c r="AF162" s="136"/>
      <c r="AG162" s="136"/>
      <c r="AH162" s="136"/>
      <c r="AI162" s="136"/>
      <c r="AJ162" s="136"/>
      <c r="AK162" s="136"/>
      <c r="AL162" s="136"/>
      <c r="AM162" s="136"/>
      <c r="AN162" s="136"/>
      <c r="AO162" s="136"/>
      <c r="AP162" s="136"/>
      <c r="AQ162" s="136"/>
      <c r="AR162" s="136"/>
      <c r="AS162" s="136"/>
      <c r="AT162" s="136"/>
      <c r="AU162" s="137"/>
      <c r="AV162" s="137"/>
      <c r="AW162" s="137"/>
      <c r="AX162" s="137"/>
      <c r="AY162" s="137"/>
      <c r="AZ162" s="137"/>
      <c r="BA162" s="137"/>
      <c r="BB162" s="137"/>
      <c r="BC162" s="138"/>
      <c r="BD162" s="139"/>
      <c r="BE162" s="140"/>
      <c r="BF162" s="140"/>
      <c r="BG162" s="141"/>
      <c r="BH162" s="141"/>
      <c r="BI162" s="136"/>
      <c r="BJ162" s="136"/>
      <c r="BK162" s="136"/>
      <c r="BL162" s="136"/>
      <c r="BM162" s="136"/>
      <c r="BN162" s="136"/>
      <c r="BO162" s="136"/>
      <c r="BP162" s="136"/>
      <c r="BQ162" s="136"/>
      <c r="BR162" s="136"/>
      <c r="BS162" s="136"/>
      <c r="BT162" s="136"/>
      <c r="BU162" s="136"/>
      <c r="BV162" s="136"/>
      <c r="BW162" s="136"/>
      <c r="BX162" s="136"/>
      <c r="BY162" s="142"/>
      <c r="BZ162" s="142"/>
      <c r="CA162" s="142"/>
      <c r="CB162" s="142"/>
      <c r="CC162" s="142"/>
      <c r="CD162" s="142"/>
      <c r="CE162" s="142"/>
      <c r="CF162" s="142"/>
    </row>
    <row r="163" spans="1:84">
      <c r="A163" s="95">
        <v>34600</v>
      </c>
      <c r="B163" s="96" t="s">
        <v>540</v>
      </c>
      <c r="C163" s="116">
        <v>166533862.66571891</v>
      </c>
      <c r="D163" s="117">
        <v>1.0643926441098795E-3</v>
      </c>
      <c r="E163" s="116"/>
      <c r="F163" s="136"/>
      <c r="G163" s="136"/>
      <c r="H163" s="136"/>
      <c r="I163" s="136"/>
      <c r="J163" s="136"/>
      <c r="K163" s="136"/>
      <c r="L163" s="136"/>
      <c r="M163" s="136"/>
      <c r="N163" s="136"/>
      <c r="O163" s="136"/>
      <c r="P163" s="136"/>
      <c r="Q163" s="136"/>
      <c r="R163" s="136"/>
      <c r="S163" s="136"/>
      <c r="T163" s="136"/>
      <c r="U163" s="136"/>
      <c r="V163" s="136"/>
      <c r="W163" s="136"/>
      <c r="X163" s="136"/>
      <c r="Y163" s="136"/>
      <c r="Z163" s="136"/>
      <c r="AA163" s="136"/>
      <c r="AB163" s="136"/>
      <c r="AC163" s="136"/>
      <c r="AD163" s="136"/>
      <c r="AE163" s="136"/>
      <c r="AF163" s="136"/>
      <c r="AG163" s="136"/>
      <c r="AH163" s="136"/>
      <c r="AI163" s="136"/>
      <c r="AJ163" s="136"/>
      <c r="AK163" s="136"/>
      <c r="AL163" s="136"/>
      <c r="AM163" s="136"/>
      <c r="AN163" s="136"/>
      <c r="AO163" s="136"/>
      <c r="AP163" s="136"/>
      <c r="AQ163" s="136"/>
      <c r="AR163" s="136"/>
      <c r="AS163" s="136"/>
      <c r="AT163" s="136"/>
      <c r="AU163" s="137"/>
      <c r="AV163" s="137"/>
      <c r="AW163" s="137"/>
      <c r="AX163" s="137"/>
      <c r="AY163" s="137"/>
      <c r="AZ163" s="137"/>
      <c r="BA163" s="137"/>
      <c r="BB163" s="137"/>
      <c r="BC163" s="138"/>
      <c r="BD163" s="139"/>
      <c r="BE163" s="140"/>
      <c r="BF163" s="140"/>
      <c r="BG163" s="141"/>
      <c r="BH163" s="141"/>
      <c r="BI163" s="136"/>
      <c r="BJ163" s="136"/>
      <c r="BK163" s="136"/>
      <c r="BL163" s="136"/>
      <c r="BM163" s="136"/>
      <c r="BN163" s="136"/>
      <c r="BO163" s="136"/>
      <c r="BP163" s="136"/>
      <c r="BQ163" s="136"/>
      <c r="BR163" s="136"/>
      <c r="BS163" s="136"/>
      <c r="BT163" s="136"/>
      <c r="BU163" s="136"/>
      <c r="BV163" s="136"/>
      <c r="BW163" s="136"/>
      <c r="BX163" s="136"/>
      <c r="BY163" s="142"/>
      <c r="BZ163" s="142"/>
      <c r="CA163" s="142"/>
      <c r="CB163" s="142"/>
      <c r="CC163" s="142"/>
      <c r="CD163" s="142"/>
      <c r="CE163" s="142"/>
      <c r="CF163" s="142"/>
    </row>
    <row r="164" spans="1:84">
      <c r="A164" s="95">
        <v>34605</v>
      </c>
      <c r="B164" s="96" t="s">
        <v>541</v>
      </c>
      <c r="C164" s="116">
        <v>35567399.070505962</v>
      </c>
      <c r="D164" s="117">
        <v>2.2732720742062111E-4</v>
      </c>
      <c r="E164" s="116"/>
      <c r="F164" s="136"/>
      <c r="G164" s="136"/>
      <c r="H164" s="136"/>
      <c r="I164" s="136"/>
      <c r="J164" s="136"/>
      <c r="K164" s="136"/>
      <c r="L164" s="136"/>
      <c r="M164" s="136"/>
      <c r="N164" s="136"/>
      <c r="O164" s="136"/>
      <c r="P164" s="136"/>
      <c r="Q164" s="136"/>
      <c r="R164" s="136"/>
      <c r="S164" s="136"/>
      <c r="T164" s="136"/>
      <c r="U164" s="136"/>
      <c r="V164" s="136"/>
      <c r="W164" s="136"/>
      <c r="X164" s="136"/>
      <c r="Y164" s="136"/>
      <c r="Z164" s="136"/>
      <c r="AA164" s="136"/>
      <c r="AB164" s="136"/>
      <c r="AC164" s="136"/>
      <c r="AD164" s="136"/>
      <c r="AE164" s="136"/>
      <c r="AF164" s="136"/>
      <c r="AG164" s="136"/>
      <c r="AH164" s="136"/>
      <c r="AI164" s="136"/>
      <c r="AJ164" s="136"/>
      <c r="AK164" s="136"/>
      <c r="AL164" s="136"/>
      <c r="AM164" s="136"/>
      <c r="AN164" s="136"/>
      <c r="AO164" s="136"/>
      <c r="AP164" s="136"/>
      <c r="AQ164" s="136"/>
      <c r="AR164" s="136"/>
      <c r="AS164" s="136"/>
      <c r="AT164" s="136"/>
      <c r="AU164" s="137"/>
      <c r="AV164" s="137"/>
      <c r="AW164" s="137"/>
      <c r="AX164" s="137"/>
      <c r="AY164" s="137"/>
      <c r="AZ164" s="137"/>
      <c r="BA164" s="137"/>
      <c r="BB164" s="137"/>
      <c r="BC164" s="138"/>
      <c r="BD164" s="139"/>
      <c r="BE164" s="140"/>
      <c r="BF164" s="140"/>
      <c r="BG164" s="141"/>
      <c r="BH164" s="141"/>
      <c r="BI164" s="136"/>
      <c r="BJ164" s="136"/>
      <c r="BK164" s="136"/>
      <c r="BL164" s="136"/>
      <c r="BM164" s="136"/>
      <c r="BN164" s="136"/>
      <c r="BO164" s="136"/>
      <c r="BP164" s="136"/>
      <c r="BQ164" s="136"/>
      <c r="BR164" s="136"/>
      <c r="BS164" s="136"/>
      <c r="BT164" s="136"/>
      <c r="BU164" s="136"/>
      <c r="BV164" s="136"/>
      <c r="BW164" s="136"/>
      <c r="BX164" s="136"/>
      <c r="BY164" s="142"/>
      <c r="BZ164" s="142"/>
      <c r="CA164" s="142"/>
      <c r="CB164" s="142"/>
      <c r="CC164" s="142"/>
      <c r="CD164" s="142"/>
      <c r="CE164" s="142"/>
      <c r="CF164" s="142"/>
    </row>
    <row r="165" spans="1:84">
      <c r="A165" s="95">
        <v>34700</v>
      </c>
      <c r="B165" s="96" t="s">
        <v>542</v>
      </c>
      <c r="C165" s="116">
        <v>468833784.37033761</v>
      </c>
      <c r="D165" s="117">
        <v>2.996527093085369E-3</v>
      </c>
      <c r="E165" s="116"/>
      <c r="F165" s="136"/>
      <c r="G165" s="136"/>
      <c r="H165" s="136"/>
      <c r="I165" s="136"/>
      <c r="J165" s="136"/>
      <c r="K165" s="136"/>
      <c r="L165" s="136"/>
      <c r="M165" s="136"/>
      <c r="N165" s="136"/>
      <c r="O165" s="136"/>
      <c r="P165" s="136"/>
      <c r="Q165" s="136"/>
      <c r="R165" s="136"/>
      <c r="S165" s="136"/>
      <c r="T165" s="136"/>
      <c r="U165" s="136"/>
      <c r="V165" s="136"/>
      <c r="W165" s="136"/>
      <c r="X165" s="136"/>
      <c r="Y165" s="136"/>
      <c r="Z165" s="136"/>
      <c r="AA165" s="136"/>
      <c r="AB165" s="136"/>
      <c r="AC165" s="136"/>
      <c r="AD165" s="136"/>
      <c r="AE165" s="136"/>
      <c r="AF165" s="136"/>
      <c r="AG165" s="136"/>
      <c r="AH165" s="136"/>
      <c r="AI165" s="136"/>
      <c r="AJ165" s="136"/>
      <c r="AK165" s="136"/>
      <c r="AL165" s="136"/>
      <c r="AM165" s="136"/>
      <c r="AN165" s="136"/>
      <c r="AO165" s="136"/>
      <c r="AP165" s="136"/>
      <c r="AQ165" s="136"/>
      <c r="AR165" s="136"/>
      <c r="AS165" s="136"/>
      <c r="AT165" s="136"/>
      <c r="AU165" s="137"/>
      <c r="AV165" s="137"/>
      <c r="AW165" s="137"/>
      <c r="AX165" s="137"/>
      <c r="AY165" s="137"/>
      <c r="AZ165" s="137"/>
      <c r="BA165" s="137"/>
      <c r="BB165" s="137"/>
      <c r="BC165" s="138"/>
      <c r="BD165" s="139"/>
      <c r="BE165" s="140"/>
      <c r="BF165" s="140"/>
      <c r="BG165" s="141"/>
      <c r="BH165" s="141"/>
      <c r="BI165" s="136"/>
      <c r="BJ165" s="136"/>
      <c r="BK165" s="136"/>
      <c r="BL165" s="136"/>
      <c r="BM165" s="136"/>
      <c r="BN165" s="136"/>
      <c r="BO165" s="136"/>
      <c r="BP165" s="136"/>
      <c r="BQ165" s="136"/>
      <c r="BR165" s="136"/>
      <c r="BS165" s="136"/>
      <c r="BT165" s="136"/>
      <c r="BU165" s="136"/>
      <c r="BV165" s="136"/>
      <c r="BW165" s="136"/>
      <c r="BX165" s="136"/>
      <c r="BY165" s="142"/>
      <c r="BZ165" s="142"/>
      <c r="CA165" s="142"/>
      <c r="CB165" s="142"/>
      <c r="CC165" s="142"/>
      <c r="CD165" s="142"/>
      <c r="CE165" s="142"/>
      <c r="CF165" s="142"/>
    </row>
    <row r="166" spans="1:84">
      <c r="A166" s="95">
        <v>34800</v>
      </c>
      <c r="B166" s="96" t="s">
        <v>543</v>
      </c>
      <c r="C166" s="116">
        <v>52054197.168440945</v>
      </c>
      <c r="D166" s="117">
        <v>3.3270173209366892E-4</v>
      </c>
      <c r="E166" s="116"/>
      <c r="F166" s="136"/>
      <c r="G166" s="136"/>
      <c r="H166" s="136"/>
      <c r="I166" s="136"/>
      <c r="J166" s="136"/>
      <c r="K166" s="136"/>
      <c r="L166" s="136"/>
      <c r="M166" s="136"/>
      <c r="N166" s="136"/>
      <c r="O166" s="136"/>
      <c r="P166" s="136"/>
      <c r="Q166" s="136"/>
      <c r="R166" s="136"/>
      <c r="S166" s="136"/>
      <c r="T166" s="136"/>
      <c r="U166" s="136"/>
      <c r="V166" s="136"/>
      <c r="W166" s="136"/>
      <c r="X166" s="136"/>
      <c r="Y166" s="136"/>
      <c r="Z166" s="136"/>
      <c r="AA166" s="136"/>
      <c r="AB166" s="136"/>
      <c r="AC166" s="136"/>
      <c r="AD166" s="136"/>
      <c r="AE166" s="136"/>
      <c r="AF166" s="136"/>
      <c r="AG166" s="136"/>
      <c r="AH166" s="136"/>
      <c r="AI166" s="136"/>
      <c r="AJ166" s="136"/>
      <c r="AK166" s="136"/>
      <c r="AL166" s="136"/>
      <c r="AM166" s="136"/>
      <c r="AN166" s="136"/>
      <c r="AO166" s="136"/>
      <c r="AP166" s="136"/>
      <c r="AQ166" s="136"/>
      <c r="AR166" s="136"/>
      <c r="AS166" s="136"/>
      <c r="AT166" s="136"/>
      <c r="AU166" s="137"/>
      <c r="AV166" s="137"/>
      <c r="AW166" s="137"/>
      <c r="AX166" s="137"/>
      <c r="AY166" s="137"/>
      <c r="AZ166" s="137"/>
      <c r="BA166" s="137"/>
      <c r="BB166" s="137"/>
      <c r="BC166" s="138"/>
      <c r="BD166" s="139"/>
      <c r="BE166" s="140"/>
      <c r="BF166" s="140"/>
      <c r="BG166" s="141"/>
      <c r="BH166" s="141"/>
      <c r="BI166" s="136"/>
      <c r="BJ166" s="136"/>
      <c r="BK166" s="136"/>
      <c r="BL166" s="136"/>
      <c r="BM166" s="136"/>
      <c r="BN166" s="136"/>
      <c r="BO166" s="136"/>
      <c r="BP166" s="136"/>
      <c r="BQ166" s="136"/>
      <c r="BR166" s="136"/>
      <c r="BS166" s="136"/>
      <c r="BT166" s="136"/>
      <c r="BU166" s="136"/>
      <c r="BV166" s="136"/>
      <c r="BW166" s="136"/>
      <c r="BX166" s="136"/>
      <c r="BY166" s="142"/>
      <c r="BZ166" s="142"/>
      <c r="CA166" s="142"/>
      <c r="CB166" s="142"/>
      <c r="CC166" s="142"/>
      <c r="CD166" s="142"/>
      <c r="CE166" s="142"/>
      <c r="CF166" s="142"/>
    </row>
    <row r="167" spans="1:84">
      <c r="A167" s="95">
        <v>34900</v>
      </c>
      <c r="B167" s="96" t="s">
        <v>544</v>
      </c>
      <c r="C167" s="116">
        <v>1037451535.1020757</v>
      </c>
      <c r="D167" s="117">
        <v>6.6308182906902784E-3</v>
      </c>
      <c r="E167" s="116"/>
      <c r="F167" s="136"/>
      <c r="G167" s="136"/>
      <c r="H167" s="136"/>
      <c r="I167" s="136"/>
      <c r="J167" s="136"/>
      <c r="K167" s="136"/>
      <c r="L167" s="136"/>
      <c r="M167" s="136"/>
      <c r="N167" s="136"/>
      <c r="O167" s="136"/>
      <c r="P167" s="136"/>
      <c r="Q167" s="136"/>
      <c r="R167" s="136"/>
      <c r="S167" s="136"/>
      <c r="T167" s="136"/>
      <c r="U167" s="136"/>
      <c r="V167" s="136"/>
      <c r="W167" s="136"/>
      <c r="X167" s="136"/>
      <c r="Y167" s="136"/>
      <c r="Z167" s="136"/>
      <c r="AA167" s="136"/>
      <c r="AB167" s="136"/>
      <c r="AC167" s="136"/>
      <c r="AD167" s="136"/>
      <c r="AE167" s="136"/>
      <c r="AF167" s="136"/>
      <c r="AG167" s="136"/>
      <c r="AH167" s="136"/>
      <c r="AI167" s="136"/>
      <c r="AJ167" s="136"/>
      <c r="AK167" s="136"/>
      <c r="AL167" s="136"/>
      <c r="AM167" s="136"/>
      <c r="AN167" s="136"/>
      <c r="AO167" s="136"/>
      <c r="AP167" s="136"/>
      <c r="AQ167" s="136"/>
      <c r="AR167" s="136"/>
      <c r="AS167" s="136"/>
      <c r="AT167" s="136"/>
      <c r="AU167" s="137"/>
      <c r="AV167" s="137"/>
      <c r="AW167" s="137"/>
      <c r="AX167" s="137"/>
      <c r="AY167" s="137"/>
      <c r="AZ167" s="137"/>
      <c r="BA167" s="137"/>
      <c r="BB167" s="137"/>
      <c r="BC167" s="138"/>
      <c r="BD167" s="139"/>
      <c r="BE167" s="140"/>
      <c r="BF167" s="140"/>
      <c r="BG167" s="141"/>
      <c r="BH167" s="141"/>
      <c r="BI167" s="136"/>
      <c r="BJ167" s="136"/>
      <c r="BK167" s="136"/>
      <c r="BL167" s="136"/>
      <c r="BM167" s="136"/>
      <c r="BN167" s="136"/>
      <c r="BO167" s="136"/>
      <c r="BP167" s="136"/>
      <c r="BQ167" s="136"/>
      <c r="BR167" s="136"/>
      <c r="BS167" s="136"/>
      <c r="BT167" s="136"/>
      <c r="BU167" s="136"/>
      <c r="BV167" s="136"/>
      <c r="BW167" s="136"/>
      <c r="BX167" s="136"/>
      <c r="BY167" s="142"/>
      <c r="BZ167" s="142"/>
      <c r="CA167" s="142"/>
      <c r="CB167" s="142"/>
      <c r="CC167" s="142"/>
      <c r="CD167" s="142"/>
      <c r="CE167" s="142"/>
      <c r="CF167" s="142"/>
    </row>
    <row r="168" spans="1:84">
      <c r="A168" s="95">
        <v>34901</v>
      </c>
      <c r="B168" s="96" t="s">
        <v>545</v>
      </c>
      <c r="C168" s="116">
        <v>27170831.981139988</v>
      </c>
      <c r="D168" s="117">
        <v>1.7366097940766826E-4</v>
      </c>
      <c r="E168" s="116"/>
      <c r="F168" s="136"/>
      <c r="G168" s="136"/>
      <c r="H168" s="136"/>
      <c r="I168" s="136"/>
      <c r="J168" s="136"/>
      <c r="K168" s="136"/>
      <c r="L168" s="136"/>
      <c r="M168" s="136"/>
      <c r="N168" s="136"/>
      <c r="O168" s="136"/>
      <c r="P168" s="136"/>
      <c r="Q168" s="136"/>
      <c r="R168" s="136"/>
      <c r="S168" s="136"/>
      <c r="T168" s="136"/>
      <c r="U168" s="136"/>
      <c r="V168" s="136"/>
      <c r="W168" s="136"/>
      <c r="X168" s="136"/>
      <c r="Y168" s="136"/>
      <c r="Z168" s="136"/>
      <c r="AA168" s="136"/>
      <c r="AB168" s="136"/>
      <c r="AC168" s="136"/>
      <c r="AD168" s="136"/>
      <c r="AE168" s="136"/>
      <c r="AF168" s="136"/>
      <c r="AG168" s="136"/>
      <c r="AH168" s="136"/>
      <c r="AI168" s="136"/>
      <c r="AJ168" s="136"/>
      <c r="AK168" s="136"/>
      <c r="AL168" s="136"/>
      <c r="AM168" s="136"/>
      <c r="AN168" s="136"/>
      <c r="AO168" s="136"/>
      <c r="AP168" s="136"/>
      <c r="AQ168" s="136"/>
      <c r="AR168" s="136"/>
      <c r="AS168" s="136"/>
      <c r="AT168" s="136"/>
      <c r="AU168" s="137"/>
      <c r="AV168" s="137"/>
      <c r="AW168" s="137"/>
      <c r="AX168" s="137"/>
      <c r="AY168" s="137"/>
      <c r="AZ168" s="137"/>
      <c r="BA168" s="137"/>
      <c r="BB168" s="137"/>
      <c r="BC168" s="138"/>
      <c r="BD168" s="139"/>
      <c r="BE168" s="140"/>
      <c r="BF168" s="140"/>
      <c r="BG168" s="141"/>
      <c r="BH168" s="141"/>
      <c r="BI168" s="136"/>
      <c r="BJ168" s="136"/>
      <c r="BK168" s="136"/>
      <c r="BL168" s="136"/>
      <c r="BM168" s="136"/>
      <c r="BN168" s="136"/>
      <c r="BO168" s="136"/>
      <c r="BP168" s="136"/>
      <c r="BQ168" s="136"/>
      <c r="BR168" s="136"/>
      <c r="BS168" s="136"/>
      <c r="BT168" s="136"/>
      <c r="BU168" s="136"/>
      <c r="BV168" s="136"/>
      <c r="BW168" s="136"/>
      <c r="BX168" s="136"/>
      <c r="BY168" s="142"/>
      <c r="BZ168" s="142"/>
      <c r="CA168" s="142"/>
      <c r="CB168" s="142"/>
      <c r="CC168" s="142"/>
      <c r="CD168" s="142"/>
      <c r="CE168" s="142"/>
      <c r="CF168" s="142"/>
    </row>
    <row r="169" spans="1:84">
      <c r="A169" s="95">
        <v>34903</v>
      </c>
      <c r="B169" s="96" t="s">
        <v>546</v>
      </c>
      <c r="C169" s="116">
        <v>1641420.484460999</v>
      </c>
      <c r="D169" s="117">
        <v>1.0491054861668124E-5</v>
      </c>
      <c r="E169" s="116"/>
      <c r="F169" s="136"/>
      <c r="G169" s="136"/>
      <c r="H169" s="136"/>
      <c r="I169" s="136"/>
      <c r="J169" s="136"/>
      <c r="K169" s="136"/>
      <c r="L169" s="136"/>
      <c r="M169" s="136"/>
      <c r="N169" s="136"/>
      <c r="O169" s="136"/>
      <c r="P169" s="136"/>
      <c r="Q169" s="136"/>
      <c r="R169" s="136"/>
      <c r="S169" s="136"/>
      <c r="T169" s="136"/>
      <c r="U169" s="136"/>
      <c r="V169" s="136"/>
      <c r="W169" s="136"/>
      <c r="X169" s="136"/>
      <c r="Y169" s="136"/>
      <c r="Z169" s="136"/>
      <c r="AA169" s="136"/>
      <c r="AB169" s="136"/>
      <c r="AC169" s="136"/>
      <c r="AD169" s="136"/>
      <c r="AE169" s="136"/>
      <c r="AF169" s="136"/>
      <c r="AG169" s="136"/>
      <c r="AH169" s="136"/>
      <c r="AI169" s="136"/>
      <c r="AJ169" s="136"/>
      <c r="AK169" s="136"/>
      <c r="AL169" s="136"/>
      <c r="AM169" s="136"/>
      <c r="AN169" s="136"/>
      <c r="AO169" s="136"/>
      <c r="AP169" s="136"/>
      <c r="AQ169" s="136"/>
      <c r="AR169" s="136"/>
      <c r="AS169" s="136"/>
      <c r="AT169" s="136"/>
      <c r="AU169" s="137"/>
      <c r="AV169" s="137"/>
      <c r="AW169" s="137"/>
      <c r="AX169" s="137"/>
      <c r="AY169" s="137"/>
      <c r="AZ169" s="137"/>
      <c r="BA169" s="137"/>
      <c r="BB169" s="137"/>
      <c r="BC169" s="138"/>
      <c r="BD169" s="139"/>
      <c r="BE169" s="140"/>
      <c r="BF169" s="140"/>
      <c r="BG169" s="141"/>
      <c r="BH169" s="141"/>
      <c r="BI169" s="136"/>
      <c r="BJ169" s="136"/>
      <c r="BK169" s="136"/>
      <c r="BL169" s="136"/>
      <c r="BM169" s="136"/>
      <c r="BN169" s="136"/>
      <c r="BO169" s="136"/>
      <c r="BP169" s="136"/>
      <c r="BQ169" s="136"/>
      <c r="BR169" s="136"/>
      <c r="BS169" s="136"/>
      <c r="BT169" s="136"/>
      <c r="BU169" s="136"/>
      <c r="BV169" s="136"/>
      <c r="BW169" s="136"/>
      <c r="BX169" s="136"/>
      <c r="BY169" s="142"/>
      <c r="BZ169" s="142"/>
      <c r="CA169" s="142"/>
      <c r="CB169" s="142"/>
      <c r="CC169" s="142"/>
      <c r="CD169" s="142"/>
      <c r="CE169" s="142"/>
      <c r="CF169" s="142"/>
    </row>
    <row r="170" spans="1:84">
      <c r="A170" s="95">
        <v>34905</v>
      </c>
      <c r="B170" s="96" t="s">
        <v>547</v>
      </c>
      <c r="C170" s="116">
        <v>92800925.512430921</v>
      </c>
      <c r="D170" s="117">
        <v>5.9313235699272316E-4</v>
      </c>
      <c r="E170" s="116"/>
      <c r="F170" s="136"/>
      <c r="G170" s="136"/>
      <c r="H170" s="136"/>
      <c r="I170" s="136"/>
      <c r="J170" s="136"/>
      <c r="K170" s="136"/>
      <c r="L170" s="136"/>
      <c r="M170" s="136"/>
      <c r="N170" s="136"/>
      <c r="O170" s="136"/>
      <c r="P170" s="136"/>
      <c r="Q170" s="136"/>
      <c r="R170" s="136"/>
      <c r="S170" s="136"/>
      <c r="T170" s="136"/>
      <c r="U170" s="136"/>
      <c r="V170" s="136"/>
      <c r="W170" s="136"/>
      <c r="X170" s="136"/>
      <c r="Y170" s="136"/>
      <c r="Z170" s="136"/>
      <c r="AA170" s="136"/>
      <c r="AB170" s="136"/>
      <c r="AC170" s="136"/>
      <c r="AD170" s="136"/>
      <c r="AE170" s="136"/>
      <c r="AF170" s="136"/>
      <c r="AG170" s="136"/>
      <c r="AH170" s="136"/>
      <c r="AI170" s="136"/>
      <c r="AJ170" s="136"/>
      <c r="AK170" s="136"/>
      <c r="AL170" s="136"/>
      <c r="AM170" s="136"/>
      <c r="AN170" s="136"/>
      <c r="AO170" s="136"/>
      <c r="AP170" s="136"/>
      <c r="AQ170" s="136"/>
      <c r="AR170" s="136"/>
      <c r="AS170" s="136"/>
      <c r="AT170" s="136"/>
      <c r="AU170" s="137"/>
      <c r="AV170" s="137"/>
      <c r="AW170" s="137"/>
      <c r="AX170" s="137"/>
      <c r="AY170" s="137"/>
      <c r="AZ170" s="137"/>
      <c r="BA170" s="137"/>
      <c r="BB170" s="137"/>
      <c r="BC170" s="138"/>
      <c r="BD170" s="139"/>
      <c r="BE170" s="140"/>
      <c r="BF170" s="140"/>
      <c r="BG170" s="141"/>
      <c r="BH170" s="141"/>
      <c r="BI170" s="136"/>
      <c r="BJ170" s="136"/>
      <c r="BK170" s="136"/>
      <c r="BL170" s="136"/>
      <c r="BM170" s="136"/>
      <c r="BN170" s="136"/>
      <c r="BO170" s="136"/>
      <c r="BP170" s="136"/>
      <c r="BQ170" s="136"/>
      <c r="BR170" s="136"/>
      <c r="BS170" s="136"/>
      <c r="BT170" s="136"/>
      <c r="BU170" s="136"/>
      <c r="BV170" s="136"/>
      <c r="BW170" s="136"/>
      <c r="BX170" s="136"/>
      <c r="BY170" s="142"/>
      <c r="BZ170" s="142"/>
      <c r="CA170" s="142"/>
      <c r="CB170" s="142"/>
      <c r="CC170" s="142"/>
      <c r="CD170" s="142"/>
      <c r="CE170" s="142"/>
      <c r="CF170" s="142"/>
    </row>
    <row r="171" spans="1:84">
      <c r="A171" s="95">
        <v>34910</v>
      </c>
      <c r="B171" s="96" t="s">
        <v>548</v>
      </c>
      <c r="C171" s="116">
        <v>323937999.8414619</v>
      </c>
      <c r="D171" s="117">
        <v>2.0704331158824195E-3</v>
      </c>
      <c r="E171" s="116"/>
      <c r="F171" s="136"/>
      <c r="G171" s="136"/>
      <c r="H171" s="136"/>
      <c r="I171" s="136"/>
      <c r="J171" s="136"/>
      <c r="K171" s="136"/>
      <c r="L171" s="136"/>
      <c r="M171" s="136"/>
      <c r="N171" s="136"/>
      <c r="O171" s="136"/>
      <c r="P171" s="136"/>
      <c r="Q171" s="136"/>
      <c r="R171" s="136"/>
      <c r="S171" s="136"/>
      <c r="T171" s="136"/>
      <c r="U171" s="136"/>
      <c r="V171" s="136"/>
      <c r="W171" s="136"/>
      <c r="X171" s="136"/>
      <c r="Y171" s="136"/>
      <c r="Z171" s="136"/>
      <c r="AA171" s="136"/>
      <c r="AB171" s="136"/>
      <c r="AC171" s="136"/>
      <c r="AD171" s="136"/>
      <c r="AE171" s="136"/>
      <c r="AF171" s="136"/>
      <c r="AG171" s="136"/>
      <c r="AH171" s="136"/>
      <c r="AI171" s="136"/>
      <c r="AJ171" s="136"/>
      <c r="AK171" s="136"/>
      <c r="AL171" s="136"/>
      <c r="AM171" s="136"/>
      <c r="AN171" s="136"/>
      <c r="AO171" s="136"/>
      <c r="AP171" s="136"/>
      <c r="AQ171" s="136"/>
      <c r="AR171" s="136"/>
      <c r="AS171" s="136"/>
      <c r="AT171" s="136"/>
      <c r="AU171" s="137"/>
      <c r="AV171" s="137"/>
      <c r="AW171" s="137"/>
      <c r="AX171" s="137"/>
      <c r="AY171" s="137"/>
      <c r="AZ171" s="137"/>
      <c r="BA171" s="137"/>
      <c r="BB171" s="137"/>
      <c r="BC171" s="138"/>
      <c r="BD171" s="139"/>
      <c r="BE171" s="140"/>
      <c r="BF171" s="140"/>
      <c r="BG171" s="141"/>
      <c r="BH171" s="141"/>
      <c r="BI171" s="136"/>
      <c r="BJ171" s="136"/>
      <c r="BK171" s="136"/>
      <c r="BL171" s="136"/>
      <c r="BM171" s="136"/>
      <c r="BN171" s="136"/>
      <c r="BO171" s="136"/>
      <c r="BP171" s="136"/>
      <c r="BQ171" s="136"/>
      <c r="BR171" s="136"/>
      <c r="BS171" s="136"/>
      <c r="BT171" s="136"/>
      <c r="BU171" s="136"/>
      <c r="BV171" s="136"/>
      <c r="BW171" s="136"/>
      <c r="BX171" s="136"/>
      <c r="BY171" s="142"/>
      <c r="BZ171" s="142"/>
      <c r="CA171" s="142"/>
      <c r="CB171" s="142"/>
      <c r="CC171" s="142"/>
      <c r="CD171" s="142"/>
      <c r="CE171" s="142"/>
      <c r="CF171" s="142"/>
    </row>
    <row r="172" spans="1:84">
      <c r="A172" s="95">
        <v>35000</v>
      </c>
      <c r="B172" s="96" t="s">
        <v>549</v>
      </c>
      <c r="C172" s="116">
        <v>213002175.664763</v>
      </c>
      <c r="D172" s="117">
        <v>1.3613924839542208E-3</v>
      </c>
      <c r="E172" s="116"/>
      <c r="F172" s="136"/>
      <c r="G172" s="136"/>
      <c r="H172" s="136"/>
      <c r="I172" s="136"/>
      <c r="J172" s="136"/>
      <c r="K172" s="136"/>
      <c r="L172" s="136"/>
      <c r="M172" s="136"/>
      <c r="N172" s="136"/>
      <c r="O172" s="136"/>
      <c r="P172" s="136"/>
      <c r="Q172" s="136"/>
      <c r="R172" s="136"/>
      <c r="S172" s="136"/>
      <c r="T172" s="136"/>
      <c r="U172" s="136"/>
      <c r="V172" s="136"/>
      <c r="W172" s="136"/>
      <c r="X172" s="136"/>
      <c r="Y172" s="136"/>
      <c r="Z172" s="136"/>
      <c r="AA172" s="136"/>
      <c r="AB172" s="136"/>
      <c r="AC172" s="136"/>
      <c r="AD172" s="136"/>
      <c r="AE172" s="136"/>
      <c r="AF172" s="136"/>
      <c r="AG172" s="136"/>
      <c r="AH172" s="136"/>
      <c r="AI172" s="136"/>
      <c r="AJ172" s="136"/>
      <c r="AK172" s="136"/>
      <c r="AL172" s="136"/>
      <c r="AM172" s="136"/>
      <c r="AN172" s="136"/>
      <c r="AO172" s="136"/>
      <c r="AP172" s="136"/>
      <c r="AQ172" s="136"/>
      <c r="AR172" s="136"/>
      <c r="AS172" s="136"/>
      <c r="AT172" s="136"/>
      <c r="AU172" s="137"/>
      <c r="AV172" s="137"/>
      <c r="AW172" s="137"/>
      <c r="AX172" s="137"/>
      <c r="AY172" s="137"/>
      <c r="AZ172" s="137"/>
      <c r="BA172" s="137"/>
      <c r="BB172" s="137"/>
      <c r="BC172" s="138"/>
      <c r="BD172" s="139"/>
      <c r="BE172" s="140"/>
      <c r="BF172" s="140"/>
      <c r="BG172" s="141"/>
      <c r="BH172" s="141"/>
      <c r="BI172" s="136"/>
      <c r="BJ172" s="136"/>
      <c r="BK172" s="136"/>
      <c r="BL172" s="136"/>
      <c r="BM172" s="136"/>
      <c r="BN172" s="136"/>
      <c r="BO172" s="136"/>
      <c r="BP172" s="136"/>
      <c r="BQ172" s="136"/>
      <c r="BR172" s="136"/>
      <c r="BS172" s="136"/>
      <c r="BT172" s="136"/>
      <c r="BU172" s="136"/>
      <c r="BV172" s="136"/>
      <c r="BW172" s="136"/>
      <c r="BX172" s="136"/>
      <c r="BY172" s="142"/>
      <c r="BZ172" s="142"/>
      <c r="CA172" s="142"/>
      <c r="CB172" s="142"/>
      <c r="CC172" s="142"/>
      <c r="CD172" s="142"/>
      <c r="CE172" s="142"/>
      <c r="CF172" s="142"/>
    </row>
    <row r="173" spans="1:84">
      <c r="A173" s="95">
        <v>35005</v>
      </c>
      <c r="B173" s="96" t="s">
        <v>550</v>
      </c>
      <c r="C173" s="116">
        <v>91529287.984214887</v>
      </c>
      <c r="D173" s="117">
        <v>5.8500475093506443E-4</v>
      </c>
      <c r="E173" s="116"/>
      <c r="F173" s="136"/>
      <c r="G173" s="136"/>
      <c r="H173" s="136"/>
      <c r="I173" s="136"/>
      <c r="J173" s="136"/>
      <c r="K173" s="136"/>
      <c r="L173" s="136"/>
      <c r="M173" s="136"/>
      <c r="N173" s="136"/>
      <c r="O173" s="136"/>
      <c r="P173" s="136"/>
      <c r="Q173" s="136"/>
      <c r="R173" s="136"/>
      <c r="S173" s="136"/>
      <c r="T173" s="136"/>
      <c r="U173" s="136"/>
      <c r="V173" s="136"/>
      <c r="W173" s="136"/>
      <c r="X173" s="136"/>
      <c r="Y173" s="136"/>
      <c r="Z173" s="136"/>
      <c r="AA173" s="136"/>
      <c r="AB173" s="136"/>
      <c r="AC173" s="136"/>
      <c r="AD173" s="136"/>
      <c r="AE173" s="136"/>
      <c r="AF173" s="136"/>
      <c r="AG173" s="136"/>
      <c r="AH173" s="136"/>
      <c r="AI173" s="136"/>
      <c r="AJ173" s="136"/>
      <c r="AK173" s="136"/>
      <c r="AL173" s="136"/>
      <c r="AM173" s="136"/>
      <c r="AN173" s="136"/>
      <c r="AO173" s="136"/>
      <c r="AP173" s="136"/>
      <c r="AQ173" s="136"/>
      <c r="AR173" s="136"/>
      <c r="AS173" s="136"/>
      <c r="AT173" s="136"/>
      <c r="AU173" s="137"/>
      <c r="AV173" s="137"/>
      <c r="AW173" s="137"/>
      <c r="AX173" s="137"/>
      <c r="AY173" s="137"/>
      <c r="AZ173" s="137"/>
      <c r="BA173" s="137"/>
      <c r="BB173" s="137"/>
      <c r="BC173" s="138"/>
      <c r="BD173" s="139"/>
      <c r="BE173" s="140"/>
      <c r="BF173" s="140"/>
      <c r="BG173" s="141"/>
      <c r="BH173" s="141"/>
      <c r="BI173" s="136"/>
      <c r="BJ173" s="136"/>
      <c r="BK173" s="136"/>
      <c r="BL173" s="136"/>
      <c r="BM173" s="136"/>
      <c r="BN173" s="136"/>
      <c r="BO173" s="136"/>
      <c r="BP173" s="136"/>
      <c r="BQ173" s="136"/>
      <c r="BR173" s="136"/>
      <c r="BS173" s="136"/>
      <c r="BT173" s="136"/>
      <c r="BU173" s="136"/>
      <c r="BV173" s="136"/>
      <c r="BW173" s="136"/>
      <c r="BX173" s="136"/>
      <c r="BY173" s="142"/>
      <c r="BZ173" s="142"/>
      <c r="CA173" s="142"/>
      <c r="CB173" s="142"/>
      <c r="CC173" s="142"/>
      <c r="CD173" s="142"/>
      <c r="CE173" s="142"/>
      <c r="CF173" s="142"/>
    </row>
    <row r="174" spans="1:84">
      <c r="A174" s="95">
        <v>35100</v>
      </c>
      <c r="B174" s="96" t="s">
        <v>551</v>
      </c>
      <c r="C174" s="116">
        <v>1890946604.6339495</v>
      </c>
      <c r="D174" s="117">
        <v>1.2085888264160499E-2</v>
      </c>
      <c r="E174" s="116"/>
      <c r="F174" s="136"/>
      <c r="G174" s="136"/>
      <c r="H174" s="136"/>
      <c r="I174" s="136"/>
      <c r="J174" s="136"/>
      <c r="K174" s="136"/>
      <c r="L174" s="136"/>
      <c r="M174" s="136"/>
      <c r="N174" s="136"/>
      <c r="O174" s="136"/>
      <c r="P174" s="136"/>
      <c r="Q174" s="136"/>
      <c r="R174" s="136"/>
      <c r="S174" s="136"/>
      <c r="T174" s="136"/>
      <c r="U174" s="136"/>
      <c r="V174" s="136"/>
      <c r="W174" s="136"/>
      <c r="X174" s="136"/>
      <c r="Y174" s="136"/>
      <c r="Z174" s="136"/>
      <c r="AA174" s="136"/>
      <c r="AB174" s="136"/>
      <c r="AC174" s="136"/>
      <c r="AD174" s="136"/>
      <c r="AE174" s="136"/>
      <c r="AF174" s="136"/>
      <c r="AG174" s="136"/>
      <c r="AH174" s="136"/>
      <c r="AI174" s="136"/>
      <c r="AJ174" s="136"/>
      <c r="AK174" s="136"/>
      <c r="AL174" s="136"/>
      <c r="AM174" s="136"/>
      <c r="AN174" s="136"/>
      <c r="AO174" s="136"/>
      <c r="AP174" s="136"/>
      <c r="AQ174" s="136"/>
      <c r="AR174" s="136"/>
      <c r="AS174" s="136"/>
      <c r="AT174" s="136"/>
      <c r="AU174" s="137"/>
      <c r="AV174" s="137"/>
      <c r="AW174" s="137"/>
      <c r="AX174" s="137"/>
      <c r="AY174" s="137"/>
      <c r="AZ174" s="137"/>
      <c r="BA174" s="137"/>
      <c r="BB174" s="137"/>
      <c r="BC174" s="138"/>
      <c r="BD174" s="139"/>
      <c r="BE174" s="140"/>
      <c r="BF174" s="140"/>
      <c r="BG174" s="141"/>
      <c r="BH174" s="141"/>
      <c r="BI174" s="136"/>
      <c r="BJ174" s="136"/>
      <c r="BK174" s="136"/>
      <c r="BL174" s="136"/>
      <c r="BM174" s="136"/>
      <c r="BN174" s="136"/>
      <c r="BO174" s="136"/>
      <c r="BP174" s="136"/>
      <c r="BQ174" s="136"/>
      <c r="BR174" s="136"/>
      <c r="BS174" s="136"/>
      <c r="BT174" s="136"/>
      <c r="BU174" s="136"/>
      <c r="BV174" s="136"/>
      <c r="BW174" s="136"/>
      <c r="BX174" s="136"/>
      <c r="BY174" s="142"/>
      <c r="BZ174" s="142"/>
      <c r="CA174" s="142"/>
      <c r="CB174" s="142"/>
      <c r="CC174" s="142"/>
      <c r="CD174" s="142"/>
      <c r="CE174" s="142"/>
      <c r="CF174" s="142"/>
    </row>
    <row r="175" spans="1:84">
      <c r="A175" s="95">
        <v>35105</v>
      </c>
      <c r="B175" s="96" t="s">
        <v>552</v>
      </c>
      <c r="C175" s="116">
        <v>154544427.18122873</v>
      </c>
      <c r="D175" s="117">
        <v>9.8776278197585071E-4</v>
      </c>
      <c r="E175" s="116"/>
      <c r="F175" s="136"/>
      <c r="G175" s="136"/>
      <c r="H175" s="136"/>
      <c r="I175" s="136"/>
      <c r="J175" s="136"/>
      <c r="K175" s="136"/>
      <c r="L175" s="136"/>
      <c r="M175" s="136"/>
      <c r="N175" s="136"/>
      <c r="O175" s="136"/>
      <c r="P175" s="136"/>
      <c r="Q175" s="136"/>
      <c r="R175" s="136"/>
      <c r="S175" s="136"/>
      <c r="T175" s="136"/>
      <c r="U175" s="136"/>
      <c r="V175" s="136"/>
      <c r="W175" s="136"/>
      <c r="X175" s="136"/>
      <c r="Y175" s="136"/>
      <c r="Z175" s="136"/>
      <c r="AA175" s="136"/>
      <c r="AB175" s="136"/>
      <c r="AC175" s="136"/>
      <c r="AD175" s="136"/>
      <c r="AE175" s="136"/>
      <c r="AF175" s="136"/>
      <c r="AG175" s="136"/>
      <c r="AH175" s="136"/>
      <c r="AI175" s="136"/>
      <c r="AJ175" s="136"/>
      <c r="AK175" s="136"/>
      <c r="AL175" s="136"/>
      <c r="AM175" s="136"/>
      <c r="AN175" s="136"/>
      <c r="AO175" s="136"/>
      <c r="AP175" s="136"/>
      <c r="AQ175" s="136"/>
      <c r="AR175" s="136"/>
      <c r="AS175" s="136"/>
      <c r="AT175" s="136"/>
      <c r="AU175" s="137"/>
      <c r="AV175" s="137"/>
      <c r="AW175" s="137"/>
      <c r="AX175" s="137"/>
      <c r="AY175" s="137"/>
      <c r="AZ175" s="137"/>
      <c r="BA175" s="137"/>
      <c r="BB175" s="137"/>
      <c r="BC175" s="138"/>
      <c r="BD175" s="139"/>
      <c r="BE175" s="140"/>
      <c r="BF175" s="140"/>
      <c r="BG175" s="141"/>
      <c r="BH175" s="141"/>
      <c r="BI175" s="136"/>
      <c r="BJ175" s="136"/>
      <c r="BK175" s="136"/>
      <c r="BL175" s="136"/>
      <c r="BM175" s="136"/>
      <c r="BN175" s="136"/>
      <c r="BO175" s="136"/>
      <c r="BP175" s="136"/>
      <c r="BQ175" s="136"/>
      <c r="BR175" s="136"/>
      <c r="BS175" s="136"/>
      <c r="BT175" s="136"/>
      <c r="BU175" s="136"/>
      <c r="BV175" s="136"/>
      <c r="BW175" s="136"/>
      <c r="BX175" s="136"/>
      <c r="BY175" s="142"/>
      <c r="BZ175" s="142"/>
      <c r="CA175" s="142"/>
      <c r="CB175" s="142"/>
      <c r="CC175" s="142"/>
      <c r="CD175" s="142"/>
      <c r="CE175" s="142"/>
      <c r="CF175" s="142"/>
    </row>
    <row r="176" spans="1:84">
      <c r="A176" s="95">
        <v>35106</v>
      </c>
      <c r="B176" s="96" t="s">
        <v>553</v>
      </c>
      <c r="C176" s="116">
        <v>42331904.881857961</v>
      </c>
      <c r="D176" s="117">
        <v>2.7056219946001335E-4</v>
      </c>
      <c r="E176" s="116"/>
      <c r="F176" s="136"/>
      <c r="G176" s="136"/>
      <c r="H176" s="136"/>
      <c r="I176" s="136"/>
      <c r="J176" s="136"/>
      <c r="K176" s="136"/>
      <c r="L176" s="136"/>
      <c r="M176" s="136"/>
      <c r="N176" s="136"/>
      <c r="O176" s="136"/>
      <c r="P176" s="136"/>
      <c r="Q176" s="136"/>
      <c r="R176" s="136"/>
      <c r="S176" s="136"/>
      <c r="T176" s="136"/>
      <c r="U176" s="136"/>
      <c r="V176" s="136"/>
      <c r="W176" s="136"/>
      <c r="X176" s="136"/>
      <c r="Y176" s="136"/>
      <c r="Z176" s="136"/>
      <c r="AA176" s="136"/>
      <c r="AB176" s="136"/>
      <c r="AC176" s="136"/>
      <c r="AD176" s="136"/>
      <c r="AE176" s="136"/>
      <c r="AF176" s="136"/>
      <c r="AG176" s="136"/>
      <c r="AH176" s="136"/>
      <c r="AI176" s="136"/>
      <c r="AJ176" s="136"/>
      <c r="AK176" s="136"/>
      <c r="AL176" s="136"/>
      <c r="AM176" s="136"/>
      <c r="AN176" s="136"/>
      <c r="AO176" s="136"/>
      <c r="AP176" s="136"/>
      <c r="AQ176" s="136"/>
      <c r="AR176" s="136"/>
      <c r="AS176" s="136"/>
      <c r="AT176" s="136"/>
      <c r="AU176" s="137"/>
      <c r="AV176" s="137"/>
      <c r="AW176" s="137"/>
      <c r="AX176" s="137"/>
      <c r="AY176" s="137"/>
      <c r="AZ176" s="137"/>
      <c r="BA176" s="137"/>
      <c r="BB176" s="137"/>
      <c r="BC176" s="138"/>
      <c r="BD176" s="139"/>
      <c r="BE176" s="140"/>
      <c r="BF176" s="140"/>
      <c r="BG176" s="141"/>
      <c r="BH176" s="141"/>
      <c r="BI176" s="136"/>
      <c r="BJ176" s="136"/>
      <c r="BK176" s="136"/>
      <c r="BL176" s="136"/>
      <c r="BM176" s="136"/>
      <c r="BN176" s="136"/>
      <c r="BO176" s="136"/>
      <c r="BP176" s="136"/>
      <c r="BQ176" s="136"/>
      <c r="BR176" s="136"/>
      <c r="BS176" s="136"/>
      <c r="BT176" s="136"/>
      <c r="BU176" s="136"/>
      <c r="BV176" s="136"/>
      <c r="BW176" s="136"/>
      <c r="BX176" s="136"/>
      <c r="BY176" s="142"/>
      <c r="BZ176" s="142"/>
      <c r="CA176" s="142"/>
      <c r="CB176" s="142"/>
      <c r="CC176" s="142"/>
      <c r="CD176" s="142"/>
      <c r="CE176" s="142"/>
      <c r="CF176" s="142"/>
    </row>
    <row r="177" spans="1:84">
      <c r="A177" s="95">
        <v>35200</v>
      </c>
      <c r="B177" s="96" t="s">
        <v>554</v>
      </c>
      <c r="C177" s="116">
        <v>78892792.468054891</v>
      </c>
      <c r="D177" s="117">
        <v>5.0423923778698733E-4</v>
      </c>
      <c r="E177" s="116"/>
      <c r="F177" s="136"/>
      <c r="G177" s="136"/>
      <c r="H177" s="136"/>
      <c r="I177" s="136"/>
      <c r="J177" s="136"/>
      <c r="K177" s="136"/>
      <c r="L177" s="136"/>
      <c r="M177" s="136"/>
      <c r="N177" s="136"/>
      <c r="O177" s="136"/>
      <c r="P177" s="136"/>
      <c r="Q177" s="136"/>
      <c r="R177" s="136"/>
      <c r="S177" s="136"/>
      <c r="T177" s="136"/>
      <c r="U177" s="136"/>
      <c r="V177" s="136"/>
      <c r="W177" s="136"/>
      <c r="X177" s="136"/>
      <c r="Y177" s="136"/>
      <c r="Z177" s="136"/>
      <c r="AA177" s="136"/>
      <c r="AB177" s="136"/>
      <c r="AC177" s="136"/>
      <c r="AD177" s="136"/>
      <c r="AE177" s="136"/>
      <c r="AF177" s="136"/>
      <c r="AG177" s="136"/>
      <c r="AH177" s="136"/>
      <c r="AI177" s="136"/>
      <c r="AJ177" s="136"/>
      <c r="AK177" s="136"/>
      <c r="AL177" s="136"/>
      <c r="AM177" s="136"/>
      <c r="AN177" s="136"/>
      <c r="AO177" s="136"/>
      <c r="AP177" s="136"/>
      <c r="AQ177" s="136"/>
      <c r="AR177" s="136"/>
      <c r="AS177" s="136"/>
      <c r="AT177" s="136"/>
      <c r="AU177" s="137"/>
      <c r="AV177" s="137"/>
      <c r="AW177" s="137"/>
      <c r="AX177" s="137"/>
      <c r="AY177" s="137"/>
      <c r="AZ177" s="137"/>
      <c r="BA177" s="137"/>
      <c r="BB177" s="137"/>
      <c r="BC177" s="138"/>
      <c r="BD177" s="139"/>
      <c r="BE177" s="140"/>
      <c r="BF177" s="140"/>
      <c r="BG177" s="141"/>
      <c r="BH177" s="141"/>
      <c r="BI177" s="136"/>
      <c r="BJ177" s="136"/>
      <c r="BK177" s="136"/>
      <c r="BL177" s="136"/>
      <c r="BM177" s="136"/>
      <c r="BN177" s="136"/>
      <c r="BO177" s="136"/>
      <c r="BP177" s="136"/>
      <c r="BQ177" s="136"/>
      <c r="BR177" s="136"/>
      <c r="BS177" s="136"/>
      <c r="BT177" s="136"/>
      <c r="BU177" s="136"/>
      <c r="BV177" s="136"/>
      <c r="BW177" s="136"/>
      <c r="BX177" s="136"/>
      <c r="BY177" s="142"/>
      <c r="BZ177" s="142"/>
      <c r="CA177" s="142"/>
      <c r="CB177" s="142"/>
      <c r="CC177" s="142"/>
      <c r="CD177" s="142"/>
      <c r="CE177" s="142"/>
      <c r="CF177" s="142"/>
    </row>
    <row r="178" spans="1:84">
      <c r="A178" s="95">
        <v>35300</v>
      </c>
      <c r="B178" s="96" t="s">
        <v>555</v>
      </c>
      <c r="C178" s="116">
        <v>571647140.85809219</v>
      </c>
      <c r="D178" s="117">
        <v>3.6536533892638084E-3</v>
      </c>
      <c r="E178" s="116"/>
      <c r="F178" s="136"/>
      <c r="G178" s="136"/>
      <c r="H178" s="136"/>
      <c r="I178" s="136"/>
      <c r="J178" s="136"/>
      <c r="K178" s="136"/>
      <c r="L178" s="136"/>
      <c r="M178" s="136"/>
      <c r="N178" s="136"/>
      <c r="O178" s="136"/>
      <c r="P178" s="136"/>
      <c r="Q178" s="136"/>
      <c r="R178" s="136"/>
      <c r="S178" s="136"/>
      <c r="T178" s="136"/>
      <c r="U178" s="136"/>
      <c r="V178" s="136"/>
      <c r="W178" s="136"/>
      <c r="X178" s="136"/>
      <c r="Y178" s="136"/>
      <c r="Z178" s="136"/>
      <c r="AA178" s="136"/>
      <c r="AB178" s="136"/>
      <c r="AC178" s="136"/>
      <c r="AD178" s="136"/>
      <c r="AE178" s="136"/>
      <c r="AF178" s="136"/>
      <c r="AG178" s="136"/>
      <c r="AH178" s="136"/>
      <c r="AI178" s="136"/>
      <c r="AJ178" s="136"/>
      <c r="AK178" s="136"/>
      <c r="AL178" s="136"/>
      <c r="AM178" s="136"/>
      <c r="AN178" s="136"/>
      <c r="AO178" s="136"/>
      <c r="AP178" s="136"/>
      <c r="AQ178" s="136"/>
      <c r="AR178" s="136"/>
      <c r="AS178" s="136"/>
      <c r="AT178" s="136"/>
      <c r="AU178" s="137"/>
      <c r="AV178" s="137"/>
      <c r="AW178" s="137"/>
      <c r="AX178" s="137"/>
      <c r="AY178" s="137"/>
      <c r="AZ178" s="137"/>
      <c r="BA178" s="137"/>
      <c r="BB178" s="137"/>
      <c r="BC178" s="138"/>
      <c r="BD178" s="139"/>
      <c r="BE178" s="140"/>
      <c r="BF178" s="140"/>
      <c r="BG178" s="141"/>
      <c r="BH178" s="141"/>
      <c r="BI178" s="136"/>
      <c r="BJ178" s="136"/>
      <c r="BK178" s="136"/>
      <c r="BL178" s="136"/>
      <c r="BM178" s="136"/>
      <c r="BN178" s="136"/>
      <c r="BO178" s="136"/>
      <c r="BP178" s="136"/>
      <c r="BQ178" s="136"/>
      <c r="BR178" s="136"/>
      <c r="BS178" s="136"/>
      <c r="BT178" s="136"/>
      <c r="BU178" s="136"/>
      <c r="BV178" s="136"/>
      <c r="BW178" s="136"/>
      <c r="BX178" s="136"/>
      <c r="BY178" s="142"/>
      <c r="BZ178" s="142"/>
      <c r="CA178" s="142"/>
      <c r="CB178" s="142"/>
      <c r="CC178" s="142"/>
      <c r="CD178" s="142"/>
      <c r="CE178" s="142"/>
      <c r="CF178" s="142"/>
    </row>
    <row r="179" spans="1:84">
      <c r="A179" s="95">
        <v>35305</v>
      </c>
      <c r="B179" s="96" t="s">
        <v>556</v>
      </c>
      <c r="C179" s="116">
        <v>190873140.15153968</v>
      </c>
      <c r="D179" s="117">
        <v>1.2199558881502745E-3</v>
      </c>
      <c r="E179" s="116"/>
      <c r="F179" s="136"/>
      <c r="G179" s="136"/>
      <c r="H179" s="136"/>
      <c r="I179" s="136"/>
      <c r="J179" s="136"/>
      <c r="K179" s="136"/>
      <c r="L179" s="136"/>
      <c r="M179" s="136"/>
      <c r="N179" s="136"/>
      <c r="O179" s="136"/>
      <c r="P179" s="136"/>
      <c r="Q179" s="136"/>
      <c r="R179" s="136"/>
      <c r="S179" s="136"/>
      <c r="T179" s="136"/>
      <c r="U179" s="136"/>
      <c r="V179" s="136"/>
      <c r="W179" s="136"/>
      <c r="X179" s="136"/>
      <c r="Y179" s="136"/>
      <c r="Z179" s="136"/>
      <c r="AA179" s="136"/>
      <c r="AB179" s="136"/>
      <c r="AC179" s="136"/>
      <c r="AD179" s="136"/>
      <c r="AE179" s="136"/>
      <c r="AF179" s="136"/>
      <c r="AG179" s="136"/>
      <c r="AH179" s="136"/>
      <c r="AI179" s="136"/>
      <c r="AJ179" s="136"/>
      <c r="AK179" s="136"/>
      <c r="AL179" s="136"/>
      <c r="AM179" s="136"/>
      <c r="AN179" s="136"/>
      <c r="AO179" s="136"/>
      <c r="AP179" s="136"/>
      <c r="AQ179" s="136"/>
      <c r="AR179" s="136"/>
      <c r="AS179" s="136"/>
      <c r="AT179" s="136"/>
      <c r="AU179" s="137"/>
      <c r="AV179" s="137"/>
      <c r="AW179" s="137"/>
      <c r="AX179" s="137"/>
      <c r="AY179" s="137"/>
      <c r="AZ179" s="137"/>
      <c r="BA179" s="137"/>
      <c r="BB179" s="137"/>
      <c r="BC179" s="138"/>
      <c r="BD179" s="139"/>
      <c r="BE179" s="140"/>
      <c r="BF179" s="140"/>
      <c r="BG179" s="141"/>
      <c r="BH179" s="141"/>
      <c r="BI179" s="136"/>
      <c r="BJ179" s="136"/>
      <c r="BK179" s="136"/>
      <c r="BL179" s="136"/>
      <c r="BM179" s="136"/>
      <c r="BN179" s="136"/>
      <c r="BO179" s="136"/>
      <c r="BP179" s="136"/>
      <c r="BQ179" s="136"/>
      <c r="BR179" s="136"/>
      <c r="BS179" s="136"/>
      <c r="BT179" s="136"/>
      <c r="BU179" s="136"/>
      <c r="BV179" s="136"/>
      <c r="BW179" s="136"/>
      <c r="BX179" s="136"/>
      <c r="BY179" s="142"/>
      <c r="BZ179" s="142"/>
      <c r="CA179" s="142"/>
      <c r="CB179" s="142"/>
      <c r="CC179" s="142"/>
      <c r="CD179" s="142"/>
      <c r="CE179" s="142"/>
      <c r="CF179" s="142"/>
    </row>
    <row r="180" spans="1:84">
      <c r="A180" s="95">
        <v>35400</v>
      </c>
      <c r="B180" s="96" t="s">
        <v>557</v>
      </c>
      <c r="C180" s="116">
        <v>422578904.81589472</v>
      </c>
      <c r="D180" s="117">
        <v>2.7008914021582758E-3</v>
      </c>
      <c r="E180" s="116"/>
      <c r="F180" s="136"/>
      <c r="G180" s="136"/>
      <c r="H180" s="136"/>
      <c r="I180" s="136"/>
      <c r="J180" s="136"/>
      <c r="K180" s="136"/>
      <c r="L180" s="136"/>
      <c r="M180" s="136"/>
      <c r="N180" s="136"/>
      <c r="O180" s="136"/>
      <c r="P180" s="136"/>
      <c r="Q180" s="136"/>
      <c r="R180" s="136"/>
      <c r="S180" s="136"/>
      <c r="T180" s="136"/>
      <c r="U180" s="136"/>
      <c r="V180" s="136"/>
      <c r="W180" s="136"/>
      <c r="X180" s="136"/>
      <c r="Y180" s="136"/>
      <c r="Z180" s="136"/>
      <c r="AA180" s="136"/>
      <c r="AB180" s="136"/>
      <c r="AC180" s="136"/>
      <c r="AD180" s="136"/>
      <c r="AE180" s="136"/>
      <c r="AF180" s="136"/>
      <c r="AG180" s="136"/>
      <c r="AH180" s="136"/>
      <c r="AI180" s="136"/>
      <c r="AJ180" s="136"/>
      <c r="AK180" s="136"/>
      <c r="AL180" s="136"/>
      <c r="AM180" s="136"/>
      <c r="AN180" s="136"/>
      <c r="AO180" s="136"/>
      <c r="AP180" s="136"/>
      <c r="AQ180" s="136"/>
      <c r="AR180" s="136"/>
      <c r="AS180" s="136"/>
      <c r="AT180" s="136"/>
      <c r="AU180" s="137"/>
      <c r="AV180" s="137"/>
      <c r="AW180" s="137"/>
      <c r="AX180" s="137"/>
      <c r="AY180" s="137"/>
      <c r="AZ180" s="137"/>
      <c r="BA180" s="137"/>
      <c r="BB180" s="137"/>
      <c r="BC180" s="138"/>
      <c r="BD180" s="139"/>
      <c r="BE180" s="140"/>
      <c r="BF180" s="140"/>
      <c r="BG180" s="141"/>
      <c r="BH180" s="141"/>
      <c r="BI180" s="136"/>
      <c r="BJ180" s="136"/>
      <c r="BK180" s="136"/>
      <c r="BL180" s="136"/>
      <c r="BM180" s="136"/>
      <c r="BN180" s="136"/>
      <c r="BO180" s="136"/>
      <c r="BP180" s="136"/>
      <c r="BQ180" s="136"/>
      <c r="BR180" s="136"/>
      <c r="BS180" s="136"/>
      <c r="BT180" s="136"/>
      <c r="BU180" s="136"/>
      <c r="BV180" s="136"/>
      <c r="BW180" s="136"/>
      <c r="BX180" s="136"/>
      <c r="BY180" s="142"/>
      <c r="BZ180" s="142"/>
      <c r="CA180" s="142"/>
      <c r="CB180" s="142"/>
      <c r="CC180" s="142"/>
      <c r="CD180" s="142"/>
      <c r="CE180" s="142"/>
      <c r="CF180" s="142"/>
    </row>
    <row r="181" spans="1:84">
      <c r="A181" s="95">
        <v>35401</v>
      </c>
      <c r="B181" s="96" t="s">
        <v>558</v>
      </c>
      <c r="C181" s="116">
        <v>5196206.7556549935</v>
      </c>
      <c r="D181" s="117">
        <v>3.3211289040326549E-5</v>
      </c>
      <c r="E181" s="116"/>
      <c r="F181" s="136"/>
      <c r="G181" s="136"/>
      <c r="H181" s="136"/>
      <c r="I181" s="136"/>
      <c r="J181" s="136"/>
      <c r="K181" s="136"/>
      <c r="L181" s="136"/>
      <c r="M181" s="136"/>
      <c r="N181" s="136"/>
      <c r="O181" s="136"/>
      <c r="P181" s="136"/>
      <c r="Q181" s="136"/>
      <c r="R181" s="136"/>
      <c r="S181" s="136"/>
      <c r="T181" s="136"/>
      <c r="U181" s="136"/>
      <c r="V181" s="136"/>
      <c r="W181" s="136"/>
      <c r="X181" s="136"/>
      <c r="Y181" s="136"/>
      <c r="Z181" s="136"/>
      <c r="AA181" s="136"/>
      <c r="AB181" s="136"/>
      <c r="AC181" s="136"/>
      <c r="AD181" s="136"/>
      <c r="AE181" s="136"/>
      <c r="AF181" s="136"/>
      <c r="AG181" s="136"/>
      <c r="AH181" s="136"/>
      <c r="AI181" s="136"/>
      <c r="AJ181" s="136"/>
      <c r="AK181" s="136"/>
      <c r="AL181" s="136"/>
      <c r="AM181" s="136"/>
      <c r="AN181" s="136"/>
      <c r="AO181" s="136"/>
      <c r="AP181" s="136"/>
      <c r="AQ181" s="136"/>
      <c r="AR181" s="136"/>
      <c r="AS181" s="136"/>
      <c r="AT181" s="136"/>
      <c r="AU181" s="137"/>
      <c r="AV181" s="137"/>
      <c r="AW181" s="137"/>
      <c r="AX181" s="137"/>
      <c r="AY181" s="137"/>
      <c r="AZ181" s="137"/>
      <c r="BA181" s="137"/>
      <c r="BB181" s="137"/>
      <c r="BC181" s="138"/>
      <c r="BD181" s="139"/>
      <c r="BE181" s="140"/>
      <c r="BF181" s="140"/>
      <c r="BG181" s="141"/>
      <c r="BH181" s="141"/>
      <c r="BI181" s="136"/>
      <c r="BJ181" s="136"/>
      <c r="BK181" s="136"/>
      <c r="BL181" s="136"/>
      <c r="BM181" s="136"/>
      <c r="BN181" s="136"/>
      <c r="BO181" s="136"/>
      <c r="BP181" s="136"/>
      <c r="BQ181" s="136"/>
      <c r="BR181" s="136"/>
      <c r="BS181" s="136"/>
      <c r="BT181" s="136"/>
      <c r="BU181" s="136"/>
      <c r="BV181" s="136"/>
      <c r="BW181" s="136"/>
      <c r="BX181" s="136"/>
      <c r="BY181" s="142"/>
      <c r="BZ181" s="142"/>
      <c r="CA181" s="142"/>
      <c r="CB181" s="142"/>
      <c r="CC181" s="142"/>
      <c r="CD181" s="142"/>
      <c r="CE181" s="142"/>
      <c r="CF181" s="142"/>
    </row>
    <row r="182" spans="1:84">
      <c r="A182" s="95">
        <v>35405</v>
      </c>
      <c r="B182" s="96" t="s">
        <v>559</v>
      </c>
      <c r="C182" s="116">
        <v>137219571.82894385</v>
      </c>
      <c r="D182" s="117">
        <v>8.7703185733348568E-4</v>
      </c>
      <c r="E182" s="116"/>
      <c r="F182" s="136"/>
      <c r="G182" s="136"/>
      <c r="H182" s="136"/>
      <c r="I182" s="136"/>
      <c r="J182" s="136"/>
      <c r="K182" s="136"/>
      <c r="L182" s="136"/>
      <c r="M182" s="136"/>
      <c r="N182" s="136"/>
      <c r="O182" s="136"/>
      <c r="P182" s="136"/>
      <c r="Q182" s="136"/>
      <c r="R182" s="136"/>
      <c r="S182" s="136"/>
      <c r="T182" s="136"/>
      <c r="U182" s="136"/>
      <c r="V182" s="136"/>
      <c r="W182" s="136"/>
      <c r="X182" s="136"/>
      <c r="Y182" s="136"/>
      <c r="Z182" s="136"/>
      <c r="AA182" s="136"/>
      <c r="AB182" s="136"/>
      <c r="AC182" s="136"/>
      <c r="AD182" s="136"/>
      <c r="AE182" s="136"/>
      <c r="AF182" s="136"/>
      <c r="AG182" s="136"/>
      <c r="AH182" s="136"/>
      <c r="AI182" s="136"/>
      <c r="AJ182" s="136"/>
      <c r="AK182" s="136"/>
      <c r="AL182" s="136"/>
      <c r="AM182" s="136"/>
      <c r="AN182" s="136"/>
      <c r="AO182" s="136"/>
      <c r="AP182" s="136"/>
      <c r="AQ182" s="136"/>
      <c r="AR182" s="136"/>
      <c r="AS182" s="136"/>
      <c r="AT182" s="136"/>
      <c r="AU182" s="137"/>
      <c r="AV182" s="137"/>
      <c r="AW182" s="137"/>
      <c r="AX182" s="137"/>
      <c r="AY182" s="137"/>
      <c r="AZ182" s="137"/>
      <c r="BA182" s="137"/>
      <c r="BB182" s="137"/>
      <c r="BC182" s="138"/>
      <c r="BD182" s="139"/>
      <c r="BE182" s="140"/>
      <c r="BF182" s="140"/>
      <c r="BG182" s="141"/>
      <c r="BH182" s="141"/>
      <c r="BI182" s="136"/>
      <c r="BJ182" s="136"/>
      <c r="BK182" s="136"/>
      <c r="BL182" s="136"/>
      <c r="BM182" s="136"/>
      <c r="BN182" s="136"/>
      <c r="BO182" s="136"/>
      <c r="BP182" s="136"/>
      <c r="BQ182" s="136"/>
      <c r="BR182" s="136"/>
      <c r="BS182" s="136"/>
      <c r="BT182" s="136"/>
      <c r="BU182" s="136"/>
      <c r="BV182" s="136"/>
      <c r="BW182" s="136"/>
      <c r="BX182" s="136"/>
      <c r="BY182" s="142"/>
      <c r="BZ182" s="142"/>
      <c r="CA182" s="142"/>
      <c r="CB182" s="142"/>
      <c r="CC182" s="142"/>
      <c r="CD182" s="142"/>
      <c r="CE182" s="142"/>
      <c r="CF182" s="142"/>
    </row>
    <row r="183" spans="1:84">
      <c r="A183" s="95">
        <v>35500</v>
      </c>
      <c r="B183" s="96" t="s">
        <v>560</v>
      </c>
      <c r="C183" s="116">
        <v>590158266.41746807</v>
      </c>
      <c r="D183" s="117">
        <v>3.7719662991081192E-3</v>
      </c>
      <c r="E183" s="116"/>
      <c r="F183" s="136"/>
      <c r="G183" s="136"/>
      <c r="H183" s="136"/>
      <c r="I183" s="136"/>
      <c r="J183" s="136"/>
      <c r="K183" s="136"/>
      <c r="L183" s="136"/>
      <c r="M183" s="136"/>
      <c r="N183" s="136"/>
      <c r="O183" s="136"/>
      <c r="P183" s="136"/>
      <c r="Q183" s="136"/>
      <c r="R183" s="136"/>
      <c r="S183" s="136"/>
      <c r="T183" s="136"/>
      <c r="U183" s="136"/>
      <c r="V183" s="136"/>
      <c r="W183" s="136"/>
      <c r="X183" s="136"/>
      <c r="Y183" s="136"/>
      <c r="Z183" s="136"/>
      <c r="AA183" s="136"/>
      <c r="AB183" s="136"/>
      <c r="AC183" s="136"/>
      <c r="AD183" s="136"/>
      <c r="AE183" s="136"/>
      <c r="AF183" s="136"/>
      <c r="AG183" s="136"/>
      <c r="AH183" s="136"/>
      <c r="AI183" s="136"/>
      <c r="AJ183" s="136"/>
      <c r="AK183" s="136"/>
      <c r="AL183" s="136"/>
      <c r="AM183" s="136"/>
      <c r="AN183" s="136"/>
      <c r="AO183" s="136"/>
      <c r="AP183" s="136"/>
      <c r="AQ183" s="136"/>
      <c r="AR183" s="136"/>
      <c r="AS183" s="136"/>
      <c r="AT183" s="136"/>
      <c r="AU183" s="137"/>
      <c r="AV183" s="137"/>
      <c r="AW183" s="137"/>
      <c r="AX183" s="137"/>
      <c r="AY183" s="137"/>
      <c r="AZ183" s="137"/>
      <c r="BA183" s="137"/>
      <c r="BB183" s="137"/>
      <c r="BC183" s="138"/>
      <c r="BD183" s="139"/>
      <c r="BE183" s="140"/>
      <c r="BF183" s="140"/>
      <c r="BG183" s="141"/>
      <c r="BH183" s="141"/>
      <c r="BI183" s="136"/>
      <c r="BJ183" s="136"/>
      <c r="BK183" s="136"/>
      <c r="BL183" s="136"/>
      <c r="BM183" s="136"/>
      <c r="BN183" s="136"/>
      <c r="BO183" s="136"/>
      <c r="BP183" s="136"/>
      <c r="BQ183" s="136"/>
      <c r="BR183" s="136"/>
      <c r="BS183" s="136"/>
      <c r="BT183" s="136"/>
      <c r="BU183" s="136"/>
      <c r="BV183" s="136"/>
      <c r="BW183" s="136"/>
      <c r="BX183" s="136"/>
      <c r="BY183" s="142"/>
      <c r="BZ183" s="142"/>
      <c r="CA183" s="142"/>
      <c r="CB183" s="142"/>
      <c r="CC183" s="142"/>
      <c r="CD183" s="142"/>
      <c r="CE183" s="142"/>
      <c r="CF183" s="142"/>
    </row>
    <row r="184" spans="1:84">
      <c r="A184" s="95">
        <v>35600</v>
      </c>
      <c r="B184" s="96" t="s">
        <v>561</v>
      </c>
      <c r="C184" s="116">
        <v>243649196.03827375</v>
      </c>
      <c r="D184" s="117">
        <v>1.5572713432281994E-3</v>
      </c>
      <c r="E184" s="116"/>
      <c r="F184" s="136"/>
      <c r="G184" s="136"/>
      <c r="H184" s="136"/>
      <c r="I184" s="136"/>
      <c r="J184" s="136"/>
      <c r="K184" s="136"/>
      <c r="L184" s="136"/>
      <c r="M184" s="136"/>
      <c r="N184" s="136"/>
      <c r="O184" s="136"/>
      <c r="P184" s="136"/>
      <c r="Q184" s="136"/>
      <c r="R184" s="136"/>
      <c r="S184" s="136"/>
      <c r="T184" s="136"/>
      <c r="U184" s="136"/>
      <c r="V184" s="136"/>
      <c r="W184" s="136"/>
      <c r="X184" s="136"/>
      <c r="Y184" s="136"/>
      <c r="Z184" s="136"/>
      <c r="AA184" s="136"/>
      <c r="AB184" s="136"/>
      <c r="AC184" s="136"/>
      <c r="AD184" s="136"/>
      <c r="AE184" s="136"/>
      <c r="AF184" s="136"/>
      <c r="AG184" s="136"/>
      <c r="AH184" s="136"/>
      <c r="AI184" s="136"/>
      <c r="AJ184" s="136"/>
      <c r="AK184" s="136"/>
      <c r="AL184" s="136"/>
      <c r="AM184" s="136"/>
      <c r="AN184" s="136"/>
      <c r="AO184" s="136"/>
      <c r="AP184" s="136"/>
      <c r="AQ184" s="136"/>
      <c r="AR184" s="136"/>
      <c r="AS184" s="136"/>
      <c r="AT184" s="136"/>
      <c r="AU184" s="137"/>
      <c r="AV184" s="137"/>
      <c r="AW184" s="137"/>
      <c r="AX184" s="137"/>
      <c r="AY184" s="137"/>
      <c r="AZ184" s="137"/>
      <c r="BA184" s="137"/>
      <c r="BB184" s="137"/>
      <c r="BC184" s="138"/>
      <c r="BD184" s="139"/>
      <c r="BE184" s="140"/>
      <c r="BF184" s="140"/>
      <c r="BG184" s="141"/>
      <c r="BH184" s="141"/>
      <c r="BI184" s="136"/>
      <c r="BJ184" s="136"/>
      <c r="BK184" s="136"/>
      <c r="BL184" s="136"/>
      <c r="BM184" s="136"/>
      <c r="BN184" s="136"/>
      <c r="BO184" s="136"/>
      <c r="BP184" s="136"/>
      <c r="BQ184" s="136"/>
      <c r="BR184" s="136"/>
      <c r="BS184" s="136"/>
      <c r="BT184" s="136"/>
      <c r="BU184" s="136"/>
      <c r="BV184" s="136"/>
      <c r="BW184" s="136"/>
      <c r="BX184" s="136"/>
      <c r="BY184" s="142"/>
      <c r="BZ184" s="142"/>
      <c r="CA184" s="142"/>
      <c r="CB184" s="142"/>
      <c r="CC184" s="142"/>
      <c r="CD184" s="142"/>
      <c r="CE184" s="142"/>
      <c r="CF184" s="142"/>
    </row>
    <row r="185" spans="1:84">
      <c r="A185" s="95">
        <v>35700</v>
      </c>
      <c r="B185" s="96" t="s">
        <v>562</v>
      </c>
      <c r="C185" s="116">
        <v>136256598.37553191</v>
      </c>
      <c r="D185" s="117">
        <v>8.7087706188301211E-4</v>
      </c>
      <c r="E185" s="116"/>
      <c r="F185" s="136"/>
      <c r="G185" s="136"/>
      <c r="H185" s="136"/>
      <c r="I185" s="136"/>
      <c r="J185" s="136"/>
      <c r="K185" s="136"/>
      <c r="L185" s="136"/>
      <c r="M185" s="136"/>
      <c r="N185" s="136"/>
      <c r="O185" s="136"/>
      <c r="P185" s="136"/>
      <c r="Q185" s="136"/>
      <c r="R185" s="136"/>
      <c r="S185" s="136"/>
      <c r="T185" s="136"/>
      <c r="U185" s="136"/>
      <c r="V185" s="136"/>
      <c r="W185" s="136"/>
      <c r="X185" s="136"/>
      <c r="Y185" s="136"/>
      <c r="Z185" s="136"/>
      <c r="AA185" s="136"/>
      <c r="AB185" s="136"/>
      <c r="AC185" s="136"/>
      <c r="AD185" s="136"/>
      <c r="AE185" s="136"/>
      <c r="AF185" s="136"/>
      <c r="AG185" s="136"/>
      <c r="AH185" s="136"/>
      <c r="AI185" s="136"/>
      <c r="AJ185" s="136"/>
      <c r="AK185" s="136"/>
      <c r="AL185" s="136"/>
      <c r="AM185" s="136"/>
      <c r="AN185" s="136"/>
      <c r="AO185" s="136"/>
      <c r="AP185" s="136"/>
      <c r="AQ185" s="136"/>
      <c r="AR185" s="136"/>
      <c r="AS185" s="136"/>
      <c r="AT185" s="136"/>
      <c r="AU185" s="137"/>
      <c r="AV185" s="137"/>
      <c r="AW185" s="137"/>
      <c r="AX185" s="137"/>
      <c r="AY185" s="137"/>
      <c r="AZ185" s="137"/>
      <c r="BA185" s="137"/>
      <c r="BB185" s="137"/>
      <c r="BC185" s="138"/>
      <c r="BD185" s="139"/>
      <c r="BE185" s="140"/>
      <c r="BF185" s="140"/>
      <c r="BG185" s="141"/>
      <c r="BH185" s="141"/>
      <c r="BI185" s="136"/>
      <c r="BJ185" s="136"/>
      <c r="BK185" s="136"/>
      <c r="BL185" s="136"/>
      <c r="BM185" s="136"/>
      <c r="BN185" s="136"/>
      <c r="BO185" s="136"/>
      <c r="BP185" s="136"/>
      <c r="BQ185" s="136"/>
      <c r="BR185" s="136"/>
      <c r="BS185" s="136"/>
      <c r="BT185" s="136"/>
      <c r="BU185" s="136"/>
      <c r="BV185" s="136"/>
      <c r="BW185" s="136"/>
      <c r="BX185" s="136"/>
      <c r="BY185" s="142"/>
      <c r="BZ185" s="142"/>
      <c r="CA185" s="142"/>
      <c r="CB185" s="142"/>
      <c r="CC185" s="142"/>
      <c r="CD185" s="142"/>
      <c r="CE185" s="142"/>
      <c r="CF185" s="142"/>
    </row>
    <row r="186" spans="1:84">
      <c r="A186" s="95">
        <v>35800</v>
      </c>
      <c r="B186" s="96" t="s">
        <v>563</v>
      </c>
      <c r="C186" s="116">
        <v>188044308.86788371</v>
      </c>
      <c r="D186" s="117">
        <v>1.2018755580507124E-3</v>
      </c>
      <c r="E186" s="116"/>
      <c r="F186" s="136"/>
      <c r="G186" s="136"/>
      <c r="H186" s="136"/>
      <c r="I186" s="136"/>
      <c r="J186" s="136"/>
      <c r="K186" s="136"/>
      <c r="L186" s="136"/>
      <c r="M186" s="136"/>
      <c r="N186" s="136"/>
      <c r="O186" s="136"/>
      <c r="P186" s="136"/>
      <c r="Q186" s="136"/>
      <c r="R186" s="136"/>
      <c r="S186" s="136"/>
      <c r="T186" s="136"/>
      <c r="U186" s="136"/>
      <c r="V186" s="136"/>
      <c r="W186" s="136"/>
      <c r="X186" s="136"/>
      <c r="Y186" s="136"/>
      <c r="Z186" s="136"/>
      <c r="AA186" s="136"/>
      <c r="AB186" s="136"/>
      <c r="AC186" s="136"/>
      <c r="AD186" s="136"/>
      <c r="AE186" s="136"/>
      <c r="AF186" s="136"/>
      <c r="AG186" s="136"/>
      <c r="AH186" s="136"/>
      <c r="AI186" s="136"/>
      <c r="AJ186" s="136"/>
      <c r="AK186" s="136"/>
      <c r="AL186" s="136"/>
      <c r="AM186" s="136"/>
      <c r="AN186" s="136"/>
      <c r="AO186" s="136"/>
      <c r="AP186" s="136"/>
      <c r="AQ186" s="136"/>
      <c r="AR186" s="136"/>
      <c r="AS186" s="136"/>
      <c r="AT186" s="136"/>
      <c r="AU186" s="137"/>
      <c r="AV186" s="137"/>
      <c r="AW186" s="137"/>
      <c r="AX186" s="137"/>
      <c r="AY186" s="137"/>
      <c r="AZ186" s="137"/>
      <c r="BA186" s="137"/>
      <c r="BB186" s="137"/>
      <c r="BC186" s="138"/>
      <c r="BD186" s="139"/>
      <c r="BE186" s="140"/>
      <c r="BF186" s="140"/>
      <c r="BG186" s="141"/>
      <c r="BH186" s="141"/>
      <c r="BI186" s="136"/>
      <c r="BJ186" s="136"/>
      <c r="BK186" s="136"/>
      <c r="BL186" s="136"/>
      <c r="BM186" s="136"/>
      <c r="BN186" s="136"/>
      <c r="BO186" s="136"/>
      <c r="BP186" s="136"/>
      <c r="BQ186" s="136"/>
      <c r="BR186" s="136"/>
      <c r="BS186" s="136"/>
      <c r="BT186" s="136"/>
      <c r="BU186" s="136"/>
      <c r="BV186" s="136"/>
      <c r="BW186" s="136"/>
      <c r="BX186" s="136"/>
      <c r="BY186" s="142"/>
      <c r="BZ186" s="142"/>
      <c r="CA186" s="142"/>
      <c r="CB186" s="142"/>
      <c r="CC186" s="142"/>
      <c r="CD186" s="142"/>
      <c r="CE186" s="142"/>
      <c r="CF186" s="142"/>
    </row>
    <row r="187" spans="1:84">
      <c r="A187" s="95">
        <v>35805</v>
      </c>
      <c r="B187" s="96" t="s">
        <v>564</v>
      </c>
      <c r="C187" s="116">
        <v>29906666.280874971</v>
      </c>
      <c r="D187" s="117">
        <v>1.9114692405297227E-4</v>
      </c>
      <c r="E187" s="116"/>
      <c r="F187" s="136"/>
      <c r="G187" s="136"/>
      <c r="H187" s="136"/>
      <c r="I187" s="136"/>
      <c r="J187" s="136"/>
      <c r="K187" s="136"/>
      <c r="L187" s="136"/>
      <c r="M187" s="136"/>
      <c r="N187" s="136"/>
      <c r="O187" s="136"/>
      <c r="P187" s="136"/>
      <c r="Q187" s="136"/>
      <c r="R187" s="136"/>
      <c r="S187" s="136"/>
      <c r="T187" s="136"/>
      <c r="U187" s="136"/>
      <c r="V187" s="136"/>
      <c r="W187" s="136"/>
      <c r="X187" s="136"/>
      <c r="Y187" s="136"/>
      <c r="Z187" s="136"/>
      <c r="AA187" s="136"/>
      <c r="AB187" s="136"/>
      <c r="AC187" s="136"/>
      <c r="AD187" s="136"/>
      <c r="AE187" s="136"/>
      <c r="AF187" s="136"/>
      <c r="AG187" s="136"/>
      <c r="AH187" s="136"/>
      <c r="AI187" s="136"/>
      <c r="AJ187" s="136"/>
      <c r="AK187" s="136"/>
      <c r="AL187" s="136"/>
      <c r="AM187" s="136"/>
      <c r="AN187" s="136"/>
      <c r="AO187" s="136"/>
      <c r="AP187" s="136"/>
      <c r="AQ187" s="136"/>
      <c r="AR187" s="136"/>
      <c r="AS187" s="136"/>
      <c r="AT187" s="136"/>
      <c r="AU187" s="137"/>
      <c r="AV187" s="137"/>
      <c r="AW187" s="137"/>
      <c r="AX187" s="137"/>
      <c r="AY187" s="137"/>
      <c r="AZ187" s="137"/>
      <c r="BA187" s="137"/>
      <c r="BB187" s="137"/>
      <c r="BC187" s="138"/>
      <c r="BD187" s="139"/>
      <c r="BE187" s="140"/>
      <c r="BF187" s="140"/>
      <c r="BG187" s="141"/>
      <c r="BH187" s="141"/>
      <c r="BI187" s="136"/>
      <c r="BJ187" s="136"/>
      <c r="BK187" s="136"/>
      <c r="BL187" s="136"/>
      <c r="BM187" s="136"/>
      <c r="BN187" s="136"/>
      <c r="BO187" s="136"/>
      <c r="BP187" s="136"/>
      <c r="BQ187" s="136"/>
      <c r="BR187" s="136"/>
      <c r="BS187" s="136"/>
      <c r="BT187" s="136"/>
      <c r="BU187" s="136"/>
      <c r="BV187" s="136"/>
      <c r="BW187" s="136"/>
      <c r="BX187" s="136"/>
      <c r="BY187" s="142"/>
      <c r="BZ187" s="142"/>
      <c r="CA187" s="142"/>
      <c r="CB187" s="142"/>
      <c r="CC187" s="142"/>
      <c r="CD187" s="142"/>
      <c r="CE187" s="142"/>
      <c r="CF187" s="142"/>
    </row>
    <row r="188" spans="1:84">
      <c r="A188" s="95">
        <v>35900</v>
      </c>
      <c r="B188" s="96" t="s">
        <v>565</v>
      </c>
      <c r="C188" s="116">
        <v>350516559.86150628</v>
      </c>
      <c r="D188" s="117">
        <v>2.2403086194198256E-3</v>
      </c>
      <c r="E188" s="116"/>
      <c r="F188" s="136"/>
      <c r="G188" s="136"/>
      <c r="H188" s="136"/>
      <c r="I188" s="136"/>
      <c r="J188" s="136"/>
      <c r="K188" s="136"/>
      <c r="L188" s="136"/>
      <c r="M188" s="136"/>
      <c r="N188" s="136"/>
      <c r="O188" s="136"/>
      <c r="P188" s="136"/>
      <c r="Q188" s="136"/>
      <c r="R188" s="136"/>
      <c r="S188" s="136"/>
      <c r="T188" s="136"/>
      <c r="U188" s="136"/>
      <c r="V188" s="136"/>
      <c r="W188" s="136"/>
      <c r="X188" s="136"/>
      <c r="Y188" s="136"/>
      <c r="Z188" s="136"/>
      <c r="AA188" s="136"/>
      <c r="AB188" s="136"/>
      <c r="AC188" s="136"/>
      <c r="AD188" s="136"/>
      <c r="AE188" s="136"/>
      <c r="AF188" s="136"/>
      <c r="AG188" s="136"/>
      <c r="AH188" s="136"/>
      <c r="AI188" s="136"/>
      <c r="AJ188" s="136"/>
      <c r="AK188" s="136"/>
      <c r="AL188" s="136"/>
      <c r="AM188" s="136"/>
      <c r="AN188" s="136"/>
      <c r="AO188" s="136"/>
      <c r="AP188" s="136"/>
      <c r="AQ188" s="136"/>
      <c r="AR188" s="136"/>
      <c r="AS188" s="136"/>
      <c r="AT188" s="136"/>
      <c r="AU188" s="137"/>
      <c r="AV188" s="137"/>
      <c r="AW188" s="137"/>
      <c r="AX188" s="137"/>
      <c r="AY188" s="137"/>
      <c r="AZ188" s="137"/>
      <c r="BA188" s="137"/>
      <c r="BB188" s="137"/>
      <c r="BC188" s="138"/>
      <c r="BD188" s="139"/>
      <c r="BE188" s="140"/>
      <c r="BF188" s="140"/>
      <c r="BG188" s="141"/>
      <c r="BH188" s="141"/>
      <c r="BI188" s="136"/>
      <c r="BJ188" s="136"/>
      <c r="BK188" s="136"/>
      <c r="BL188" s="136"/>
      <c r="BM188" s="136"/>
      <c r="BN188" s="136"/>
      <c r="BO188" s="136"/>
      <c r="BP188" s="136"/>
      <c r="BQ188" s="136"/>
      <c r="BR188" s="136"/>
      <c r="BS188" s="136"/>
      <c r="BT188" s="136"/>
      <c r="BU188" s="136"/>
      <c r="BV188" s="136"/>
      <c r="BW188" s="136"/>
      <c r="BX188" s="136"/>
      <c r="BY188" s="142"/>
      <c r="BZ188" s="142"/>
      <c r="CA188" s="142"/>
      <c r="CB188" s="142"/>
      <c r="CC188" s="142"/>
      <c r="CD188" s="142"/>
      <c r="CE188" s="142"/>
      <c r="CF188" s="142"/>
    </row>
    <row r="189" spans="1:84">
      <c r="A189" s="95">
        <v>35905</v>
      </c>
      <c r="B189" s="96" t="s">
        <v>566</v>
      </c>
      <c r="C189" s="116">
        <v>45489075.83816696</v>
      </c>
      <c r="D189" s="117">
        <v>2.9074109574153467E-4</v>
      </c>
      <c r="E189" s="116"/>
      <c r="F189" s="136"/>
      <c r="G189" s="136"/>
      <c r="H189" s="136"/>
      <c r="I189" s="136"/>
      <c r="J189" s="136"/>
      <c r="K189" s="136"/>
      <c r="L189" s="136"/>
      <c r="M189" s="136"/>
      <c r="N189" s="136"/>
      <c r="O189" s="136"/>
      <c r="P189" s="136"/>
      <c r="Q189" s="136"/>
      <c r="R189" s="136"/>
      <c r="S189" s="136"/>
      <c r="T189" s="136"/>
      <c r="U189" s="136"/>
      <c r="V189" s="136"/>
      <c r="W189" s="136"/>
      <c r="X189" s="136"/>
      <c r="Y189" s="136"/>
      <c r="Z189" s="136"/>
      <c r="AA189" s="136"/>
      <c r="AB189" s="136"/>
      <c r="AC189" s="136"/>
      <c r="AD189" s="136"/>
      <c r="AE189" s="136"/>
      <c r="AF189" s="136"/>
      <c r="AG189" s="136"/>
      <c r="AH189" s="136"/>
      <c r="AI189" s="136"/>
      <c r="AJ189" s="136"/>
      <c r="AK189" s="136"/>
      <c r="AL189" s="136"/>
      <c r="AM189" s="136"/>
      <c r="AN189" s="136"/>
      <c r="AO189" s="136"/>
      <c r="AP189" s="136"/>
      <c r="AQ189" s="136"/>
      <c r="AR189" s="136"/>
      <c r="AS189" s="136"/>
      <c r="AT189" s="136"/>
      <c r="AU189" s="137"/>
      <c r="AV189" s="137"/>
      <c r="AW189" s="137"/>
      <c r="AX189" s="137"/>
      <c r="AY189" s="137"/>
      <c r="AZ189" s="137"/>
      <c r="BA189" s="137"/>
      <c r="BB189" s="137"/>
      <c r="BC189" s="138"/>
      <c r="BD189" s="139"/>
      <c r="BE189" s="140"/>
      <c r="BF189" s="140"/>
      <c r="BG189" s="141"/>
      <c r="BH189" s="141"/>
      <c r="BI189" s="136"/>
      <c r="BJ189" s="136"/>
      <c r="BK189" s="136"/>
      <c r="BL189" s="136"/>
      <c r="BM189" s="136"/>
      <c r="BN189" s="136"/>
      <c r="BO189" s="136"/>
      <c r="BP189" s="136"/>
      <c r="BQ189" s="136"/>
      <c r="BR189" s="136"/>
      <c r="BS189" s="136"/>
      <c r="BT189" s="136"/>
      <c r="BU189" s="136"/>
      <c r="BV189" s="136"/>
      <c r="BW189" s="136"/>
      <c r="BX189" s="136"/>
      <c r="BY189" s="142"/>
      <c r="BZ189" s="142"/>
      <c r="CA189" s="142"/>
      <c r="CB189" s="142"/>
      <c r="CC189" s="142"/>
      <c r="CD189" s="142"/>
      <c r="CE189" s="142"/>
      <c r="CF189" s="142"/>
    </row>
    <row r="190" spans="1:84">
      <c r="A190" s="95">
        <v>36000</v>
      </c>
      <c r="B190" s="96" t="s">
        <v>567</v>
      </c>
      <c r="C190" s="116">
        <v>8568380147.2659979</v>
      </c>
      <c r="D190" s="117">
        <v>5.4764362362709047E-2</v>
      </c>
      <c r="E190" s="116"/>
      <c r="F190" s="136"/>
      <c r="G190" s="136"/>
      <c r="H190" s="136"/>
      <c r="I190" s="136"/>
      <c r="J190" s="136"/>
      <c r="K190" s="136"/>
      <c r="L190" s="136"/>
      <c r="M190" s="136"/>
      <c r="N190" s="136"/>
      <c r="O190" s="136"/>
      <c r="P190" s="136"/>
      <c r="Q190" s="136"/>
      <c r="R190" s="136"/>
      <c r="S190" s="136"/>
      <c r="T190" s="136"/>
      <c r="U190" s="136"/>
      <c r="V190" s="136"/>
      <c r="W190" s="136"/>
      <c r="X190" s="136"/>
      <c r="Y190" s="136"/>
      <c r="Z190" s="136"/>
      <c r="AA190" s="136"/>
      <c r="AB190" s="136"/>
      <c r="AC190" s="136"/>
      <c r="AD190" s="136"/>
      <c r="AE190" s="136"/>
      <c r="AF190" s="136"/>
      <c r="AG190" s="136"/>
      <c r="AH190" s="136"/>
      <c r="AI190" s="136"/>
      <c r="AJ190" s="136"/>
      <c r="AK190" s="136"/>
      <c r="AL190" s="136"/>
      <c r="AM190" s="136"/>
      <c r="AN190" s="136"/>
      <c r="AO190" s="136"/>
      <c r="AP190" s="136"/>
      <c r="AQ190" s="136"/>
      <c r="AR190" s="136"/>
      <c r="AS190" s="136"/>
      <c r="AT190" s="136"/>
      <c r="AU190" s="137"/>
      <c r="AV190" s="137"/>
      <c r="AW190" s="137"/>
      <c r="AX190" s="137"/>
      <c r="AY190" s="137"/>
      <c r="AZ190" s="137"/>
      <c r="BA190" s="137"/>
      <c r="BB190" s="137"/>
      <c r="BC190" s="138"/>
      <c r="BD190" s="139"/>
      <c r="BE190" s="140"/>
      <c r="BF190" s="140"/>
      <c r="BG190" s="141"/>
      <c r="BH190" s="141"/>
      <c r="BI190" s="136"/>
      <c r="BJ190" s="136"/>
      <c r="BK190" s="136"/>
      <c r="BL190" s="136"/>
      <c r="BM190" s="136"/>
      <c r="BN190" s="136"/>
      <c r="BO190" s="136"/>
      <c r="BP190" s="136"/>
      <c r="BQ190" s="136"/>
      <c r="BR190" s="136"/>
      <c r="BS190" s="136"/>
      <c r="BT190" s="136"/>
      <c r="BU190" s="136"/>
      <c r="BV190" s="136"/>
      <c r="BW190" s="136"/>
      <c r="BX190" s="136"/>
      <c r="BY190" s="142"/>
      <c r="BZ190" s="142"/>
      <c r="CA190" s="142"/>
      <c r="CB190" s="142"/>
      <c r="CC190" s="142"/>
      <c r="CD190" s="142"/>
      <c r="CE190" s="142"/>
      <c r="CF190" s="142"/>
    </row>
    <row r="191" spans="1:84">
      <c r="A191" s="95">
        <v>36001</v>
      </c>
      <c r="B191" s="96" t="s">
        <v>568</v>
      </c>
      <c r="C191" s="116">
        <v>4639917.4301989982</v>
      </c>
      <c r="D191" s="117">
        <v>2.9655794340724568E-5</v>
      </c>
      <c r="E191" s="116"/>
      <c r="F191" s="136"/>
      <c r="G191" s="136"/>
      <c r="H191" s="136"/>
      <c r="I191" s="136"/>
      <c r="J191" s="136"/>
      <c r="K191" s="136"/>
      <c r="L191" s="136"/>
      <c r="M191" s="136"/>
      <c r="N191" s="136"/>
      <c r="O191" s="136"/>
      <c r="P191" s="136"/>
      <c r="Q191" s="136"/>
      <c r="R191" s="136"/>
      <c r="S191" s="136"/>
      <c r="T191" s="136"/>
      <c r="U191" s="136"/>
      <c r="V191" s="136"/>
      <c r="W191" s="136"/>
      <c r="X191" s="136"/>
      <c r="Y191" s="136"/>
      <c r="Z191" s="136"/>
      <c r="AA191" s="136"/>
      <c r="AB191" s="136"/>
      <c r="AC191" s="136"/>
      <c r="AD191" s="136"/>
      <c r="AE191" s="136"/>
      <c r="AF191" s="136"/>
      <c r="AG191" s="136"/>
      <c r="AH191" s="136"/>
      <c r="AI191" s="136"/>
      <c r="AJ191" s="136"/>
      <c r="AK191" s="136"/>
      <c r="AL191" s="136"/>
      <c r="AM191" s="136"/>
      <c r="AN191" s="136"/>
      <c r="AO191" s="136"/>
      <c r="AP191" s="136"/>
      <c r="AQ191" s="136"/>
      <c r="AR191" s="136"/>
      <c r="AS191" s="136"/>
      <c r="AT191" s="136"/>
      <c r="AU191" s="137"/>
      <c r="AV191" s="137"/>
      <c r="AW191" s="137"/>
      <c r="AX191" s="137"/>
      <c r="AY191" s="137"/>
      <c r="AZ191" s="137"/>
      <c r="BA191" s="137"/>
      <c r="BB191" s="137"/>
      <c r="BC191" s="138"/>
      <c r="BD191" s="139"/>
      <c r="BE191" s="140"/>
      <c r="BF191" s="140"/>
      <c r="BG191" s="141"/>
      <c r="BH191" s="141"/>
      <c r="BI191" s="136"/>
      <c r="BJ191" s="136"/>
      <c r="BK191" s="136"/>
      <c r="BL191" s="136"/>
      <c r="BM191" s="136"/>
      <c r="BN191" s="136"/>
      <c r="BO191" s="136"/>
      <c r="BP191" s="136"/>
      <c r="BQ191" s="136"/>
      <c r="BR191" s="136"/>
      <c r="BS191" s="136"/>
      <c r="BT191" s="136"/>
      <c r="BU191" s="136"/>
      <c r="BV191" s="136"/>
      <c r="BW191" s="136"/>
      <c r="BX191" s="136"/>
      <c r="BY191" s="142"/>
      <c r="BZ191" s="142"/>
      <c r="CA191" s="142"/>
      <c r="CB191" s="142"/>
      <c r="CC191" s="142"/>
      <c r="CD191" s="142"/>
      <c r="CE191" s="142"/>
      <c r="CF191" s="142"/>
    </row>
    <row r="192" spans="1:84">
      <c r="A192" s="95">
        <v>36002</v>
      </c>
      <c r="B192" s="96" t="s">
        <v>569</v>
      </c>
      <c r="C192" s="116">
        <v>3434255.7855419964</v>
      </c>
      <c r="D192" s="117">
        <v>2.1949869759882547E-5</v>
      </c>
      <c r="E192" s="116"/>
      <c r="F192" s="136"/>
      <c r="G192" s="136"/>
      <c r="H192" s="136"/>
      <c r="I192" s="136"/>
      <c r="J192" s="136"/>
      <c r="K192" s="136"/>
      <c r="L192" s="136"/>
      <c r="M192" s="136"/>
      <c r="N192" s="136"/>
      <c r="O192" s="136"/>
      <c r="P192" s="136"/>
      <c r="Q192" s="136"/>
      <c r="R192" s="136"/>
      <c r="S192" s="136"/>
      <c r="T192" s="136"/>
      <c r="U192" s="136"/>
      <c r="V192" s="136"/>
      <c r="W192" s="136"/>
      <c r="X192" s="136"/>
      <c r="Y192" s="136"/>
      <c r="Z192" s="136"/>
      <c r="AA192" s="136"/>
      <c r="AB192" s="136"/>
      <c r="AC192" s="136"/>
      <c r="AD192" s="136"/>
      <c r="AE192" s="136"/>
      <c r="AF192" s="136"/>
      <c r="AG192" s="136"/>
      <c r="AH192" s="136"/>
      <c r="AI192" s="136"/>
      <c r="AJ192" s="136"/>
      <c r="AK192" s="136"/>
      <c r="AL192" s="136"/>
      <c r="AM192" s="136"/>
      <c r="AN192" s="136"/>
      <c r="AO192" s="136"/>
      <c r="AP192" s="136"/>
      <c r="AQ192" s="136"/>
      <c r="AR192" s="136"/>
      <c r="AS192" s="136"/>
      <c r="AT192" s="136"/>
      <c r="AU192" s="137"/>
      <c r="AV192" s="137"/>
      <c r="AW192" s="137"/>
      <c r="AX192" s="137"/>
      <c r="AY192" s="137"/>
      <c r="AZ192" s="137"/>
      <c r="BA192" s="137"/>
      <c r="BB192" s="137"/>
      <c r="BC192" s="138"/>
      <c r="BD192" s="139"/>
      <c r="BE192" s="140"/>
      <c r="BF192" s="140"/>
      <c r="BG192" s="141"/>
      <c r="BH192" s="141"/>
      <c r="BI192" s="136"/>
      <c r="BJ192" s="136"/>
      <c r="BK192" s="136"/>
      <c r="BL192" s="136"/>
      <c r="BM192" s="136"/>
      <c r="BN192" s="136"/>
      <c r="BO192" s="136"/>
      <c r="BP192" s="136"/>
      <c r="BQ192" s="136"/>
      <c r="BR192" s="136"/>
      <c r="BS192" s="136"/>
      <c r="BT192" s="136"/>
      <c r="BU192" s="136"/>
      <c r="BV192" s="136"/>
      <c r="BW192" s="136"/>
      <c r="BX192" s="136"/>
      <c r="BY192" s="142"/>
      <c r="BZ192" s="142"/>
      <c r="CA192" s="142"/>
      <c r="CB192" s="142"/>
      <c r="CC192" s="142"/>
      <c r="CD192" s="142"/>
      <c r="CE192" s="142"/>
      <c r="CF192" s="142"/>
    </row>
    <row r="193" spans="1:84">
      <c r="A193" s="95">
        <v>36003</v>
      </c>
      <c r="B193" s="96" t="s">
        <v>570</v>
      </c>
      <c r="C193" s="116">
        <v>62611596.121254951</v>
      </c>
      <c r="D193" s="117">
        <v>4.0017880616397304E-4</v>
      </c>
      <c r="E193" s="116"/>
      <c r="F193" s="136"/>
      <c r="G193" s="136"/>
      <c r="H193" s="136"/>
      <c r="I193" s="136"/>
      <c r="J193" s="136"/>
      <c r="K193" s="136"/>
      <c r="L193" s="136"/>
      <c r="M193" s="136"/>
      <c r="N193" s="136"/>
      <c r="O193" s="136"/>
      <c r="P193" s="136"/>
      <c r="Q193" s="136"/>
      <c r="R193" s="136"/>
      <c r="S193" s="136"/>
      <c r="T193" s="136"/>
      <c r="U193" s="136"/>
      <c r="V193" s="136"/>
      <c r="W193" s="136"/>
      <c r="X193" s="136"/>
      <c r="Y193" s="136"/>
      <c r="Z193" s="136"/>
      <c r="AA193" s="136"/>
      <c r="AB193" s="136"/>
      <c r="AC193" s="136"/>
      <c r="AD193" s="136"/>
      <c r="AE193" s="136"/>
      <c r="AF193" s="136"/>
      <c r="AG193" s="136"/>
      <c r="AH193" s="136"/>
      <c r="AI193" s="136"/>
      <c r="AJ193" s="136"/>
      <c r="AK193" s="136"/>
      <c r="AL193" s="136"/>
      <c r="AM193" s="136"/>
      <c r="AN193" s="136"/>
      <c r="AO193" s="136"/>
      <c r="AP193" s="136"/>
      <c r="AQ193" s="136"/>
      <c r="AR193" s="136"/>
      <c r="AS193" s="136"/>
      <c r="AT193" s="136"/>
      <c r="AU193" s="137"/>
      <c r="AV193" s="137"/>
      <c r="AW193" s="137"/>
      <c r="AX193" s="137"/>
      <c r="AY193" s="137"/>
      <c r="AZ193" s="137"/>
      <c r="BA193" s="137"/>
      <c r="BB193" s="137"/>
      <c r="BC193" s="138"/>
      <c r="BD193" s="139"/>
      <c r="BE193" s="140"/>
      <c r="BF193" s="140"/>
      <c r="BG193" s="141"/>
      <c r="BH193" s="141"/>
      <c r="BI193" s="136"/>
      <c r="BJ193" s="136"/>
      <c r="BK193" s="136"/>
      <c r="BL193" s="136"/>
      <c r="BM193" s="136"/>
      <c r="BN193" s="136"/>
      <c r="BO193" s="136"/>
      <c r="BP193" s="136"/>
      <c r="BQ193" s="136"/>
      <c r="BR193" s="136"/>
      <c r="BS193" s="136"/>
      <c r="BT193" s="136"/>
      <c r="BU193" s="136"/>
      <c r="BV193" s="136"/>
      <c r="BW193" s="136"/>
      <c r="BX193" s="136"/>
      <c r="BY193" s="142"/>
      <c r="BZ193" s="142"/>
      <c r="CA193" s="142"/>
      <c r="CB193" s="142"/>
      <c r="CC193" s="142"/>
      <c r="CD193" s="142"/>
      <c r="CE193" s="142"/>
      <c r="CF193" s="142"/>
    </row>
    <row r="194" spans="1:84">
      <c r="A194" s="95">
        <v>36004</v>
      </c>
      <c r="B194" s="96" t="s">
        <v>571</v>
      </c>
      <c r="C194" s="116">
        <v>34219615.523080952</v>
      </c>
      <c r="D194" s="117">
        <v>2.1871291798561838E-4</v>
      </c>
      <c r="E194" s="116"/>
      <c r="F194" s="136"/>
      <c r="G194" s="136"/>
      <c r="H194" s="136"/>
      <c r="I194" s="136"/>
      <c r="J194" s="136"/>
      <c r="K194" s="136"/>
      <c r="L194" s="136"/>
      <c r="M194" s="136"/>
      <c r="N194" s="136"/>
      <c r="O194" s="136"/>
      <c r="P194" s="136"/>
      <c r="Q194" s="136"/>
      <c r="R194" s="136"/>
      <c r="S194" s="136"/>
      <c r="T194" s="136"/>
      <c r="U194" s="136"/>
      <c r="V194" s="136"/>
      <c r="W194" s="136"/>
      <c r="X194" s="136"/>
      <c r="Y194" s="136"/>
      <c r="Z194" s="136"/>
      <c r="AA194" s="136"/>
      <c r="AB194" s="136"/>
      <c r="AC194" s="136"/>
      <c r="AD194" s="136"/>
      <c r="AE194" s="136"/>
      <c r="AF194" s="136"/>
      <c r="AG194" s="136"/>
      <c r="AH194" s="136"/>
      <c r="AI194" s="136"/>
      <c r="AJ194" s="136"/>
      <c r="AK194" s="136"/>
      <c r="AL194" s="136"/>
      <c r="AM194" s="136"/>
      <c r="AN194" s="136"/>
      <c r="AO194" s="136"/>
      <c r="AP194" s="136"/>
      <c r="AQ194" s="136"/>
      <c r="AR194" s="136"/>
      <c r="AS194" s="136"/>
      <c r="AT194" s="136"/>
      <c r="AU194" s="137"/>
      <c r="AV194" s="137"/>
      <c r="AW194" s="137"/>
      <c r="AX194" s="137"/>
      <c r="AY194" s="137"/>
      <c r="AZ194" s="137"/>
      <c r="BA194" s="137"/>
      <c r="BB194" s="137"/>
      <c r="BC194" s="138"/>
      <c r="BD194" s="139"/>
      <c r="BE194" s="140"/>
      <c r="BF194" s="140"/>
      <c r="BG194" s="141"/>
      <c r="BH194" s="141"/>
      <c r="BI194" s="136"/>
      <c r="BJ194" s="136"/>
      <c r="BK194" s="136"/>
      <c r="BL194" s="136"/>
      <c r="BM194" s="136"/>
      <c r="BN194" s="136"/>
      <c r="BO194" s="136"/>
      <c r="BP194" s="136"/>
      <c r="BQ194" s="136"/>
      <c r="BR194" s="136"/>
      <c r="BS194" s="136"/>
      <c r="BT194" s="136"/>
      <c r="BU194" s="136"/>
      <c r="BV194" s="136"/>
      <c r="BW194" s="136"/>
      <c r="BX194" s="136"/>
      <c r="BY194" s="142"/>
      <c r="BZ194" s="142"/>
      <c r="CA194" s="142"/>
      <c r="CB194" s="142"/>
      <c r="CC194" s="142"/>
      <c r="CD194" s="142"/>
      <c r="CE194" s="142"/>
      <c r="CF194" s="142"/>
    </row>
    <row r="195" spans="1:84">
      <c r="A195" s="95">
        <v>36005</v>
      </c>
      <c r="B195" s="96" t="s">
        <v>572</v>
      </c>
      <c r="C195" s="116">
        <v>652226187.49644303</v>
      </c>
      <c r="D195" s="117">
        <v>4.1686702341166056E-3</v>
      </c>
      <c r="E195" s="116"/>
      <c r="F195" s="136"/>
      <c r="G195" s="136"/>
      <c r="H195" s="136"/>
      <c r="I195" s="136"/>
      <c r="J195" s="136"/>
      <c r="K195" s="136"/>
      <c r="L195" s="136"/>
      <c r="M195" s="136"/>
      <c r="N195" s="136"/>
      <c r="O195" s="136"/>
      <c r="P195" s="136"/>
      <c r="Q195" s="136"/>
      <c r="R195" s="136"/>
      <c r="S195" s="136"/>
      <c r="T195" s="136"/>
      <c r="U195" s="136"/>
      <c r="V195" s="136"/>
      <c r="W195" s="136"/>
      <c r="X195" s="136"/>
      <c r="Y195" s="136"/>
      <c r="Z195" s="136"/>
      <c r="AA195" s="136"/>
      <c r="AB195" s="136"/>
      <c r="AC195" s="136"/>
      <c r="AD195" s="136"/>
      <c r="AE195" s="136"/>
      <c r="AF195" s="136"/>
      <c r="AG195" s="136"/>
      <c r="AH195" s="136"/>
      <c r="AI195" s="136"/>
      <c r="AJ195" s="136"/>
      <c r="AK195" s="136"/>
      <c r="AL195" s="136"/>
      <c r="AM195" s="136"/>
      <c r="AN195" s="136"/>
      <c r="AO195" s="136"/>
      <c r="AP195" s="136"/>
      <c r="AQ195" s="136"/>
      <c r="AR195" s="136"/>
      <c r="AS195" s="136"/>
      <c r="AT195" s="136"/>
      <c r="AU195" s="137"/>
      <c r="AV195" s="137"/>
      <c r="AW195" s="137"/>
      <c r="AX195" s="137"/>
      <c r="AY195" s="137"/>
      <c r="AZ195" s="137"/>
      <c r="BA195" s="137"/>
      <c r="BB195" s="137"/>
      <c r="BC195" s="138"/>
      <c r="BD195" s="139"/>
      <c r="BE195" s="140"/>
      <c r="BF195" s="140"/>
      <c r="BG195" s="141"/>
      <c r="BH195" s="141"/>
      <c r="BI195" s="136"/>
      <c r="BJ195" s="136"/>
      <c r="BK195" s="136"/>
      <c r="BL195" s="136"/>
      <c r="BM195" s="136"/>
      <c r="BN195" s="136"/>
      <c r="BO195" s="136"/>
      <c r="BP195" s="136"/>
      <c r="BQ195" s="136"/>
      <c r="BR195" s="136"/>
      <c r="BS195" s="136"/>
      <c r="BT195" s="136"/>
      <c r="BU195" s="136"/>
      <c r="BV195" s="136"/>
      <c r="BW195" s="136"/>
      <c r="BX195" s="136"/>
      <c r="BY195" s="142"/>
      <c r="BZ195" s="142"/>
      <c r="CA195" s="142"/>
      <c r="CB195" s="142"/>
      <c r="CC195" s="142"/>
      <c r="CD195" s="142"/>
      <c r="CE195" s="142"/>
      <c r="CF195" s="142"/>
    </row>
    <row r="196" spans="1:84">
      <c r="A196" s="95">
        <v>36006</v>
      </c>
      <c r="B196" s="96" t="s">
        <v>573</v>
      </c>
      <c r="C196" s="116">
        <v>81602574.01808995</v>
      </c>
      <c r="D196" s="117">
        <v>5.2155866761845378E-4</v>
      </c>
      <c r="E196" s="116"/>
      <c r="F196" s="136"/>
      <c r="G196" s="136"/>
      <c r="H196" s="136"/>
      <c r="I196" s="136"/>
      <c r="J196" s="136"/>
      <c r="K196" s="136"/>
      <c r="L196" s="136"/>
      <c r="M196" s="136"/>
      <c r="N196" s="136"/>
      <c r="O196" s="136"/>
      <c r="P196" s="136"/>
      <c r="Q196" s="136"/>
      <c r="R196" s="136"/>
      <c r="S196" s="136"/>
      <c r="T196" s="136"/>
      <c r="U196" s="136"/>
      <c r="V196" s="136"/>
      <c r="W196" s="136"/>
      <c r="X196" s="136"/>
      <c r="Y196" s="136"/>
      <c r="Z196" s="136"/>
      <c r="AA196" s="136"/>
      <c r="AB196" s="136"/>
      <c r="AC196" s="136"/>
      <c r="AD196" s="136"/>
      <c r="AE196" s="136"/>
      <c r="AF196" s="136"/>
      <c r="AG196" s="136"/>
      <c r="AH196" s="136"/>
      <c r="AI196" s="136"/>
      <c r="AJ196" s="136"/>
      <c r="AK196" s="136"/>
      <c r="AL196" s="136"/>
      <c r="AM196" s="136"/>
      <c r="AN196" s="136"/>
      <c r="AO196" s="136"/>
      <c r="AP196" s="136"/>
      <c r="AQ196" s="136"/>
      <c r="AR196" s="136"/>
      <c r="AS196" s="136"/>
      <c r="AT196" s="136"/>
      <c r="AU196" s="137"/>
      <c r="AV196" s="137"/>
      <c r="AW196" s="137"/>
      <c r="AX196" s="137"/>
      <c r="AY196" s="137"/>
      <c r="AZ196" s="137"/>
      <c r="BA196" s="137"/>
      <c r="BB196" s="137"/>
      <c r="BC196" s="138"/>
      <c r="BD196" s="139"/>
      <c r="BE196" s="140"/>
      <c r="BF196" s="140"/>
      <c r="BG196" s="141"/>
      <c r="BH196" s="141"/>
      <c r="BI196" s="136"/>
      <c r="BJ196" s="136"/>
      <c r="BK196" s="136"/>
      <c r="BL196" s="136"/>
      <c r="BM196" s="136"/>
      <c r="BN196" s="136"/>
      <c r="BO196" s="136"/>
      <c r="BP196" s="136"/>
      <c r="BQ196" s="136"/>
      <c r="BR196" s="136"/>
      <c r="BS196" s="136"/>
      <c r="BT196" s="136"/>
      <c r="BU196" s="136"/>
      <c r="BV196" s="136"/>
      <c r="BW196" s="136"/>
      <c r="BX196" s="136"/>
      <c r="BY196" s="142"/>
      <c r="BZ196" s="142"/>
      <c r="CA196" s="142"/>
      <c r="CB196" s="142"/>
      <c r="CC196" s="142"/>
      <c r="CD196" s="142"/>
      <c r="CE196" s="142"/>
      <c r="CF196" s="142"/>
    </row>
    <row r="197" spans="1:84">
      <c r="A197" s="95">
        <v>36007</v>
      </c>
      <c r="B197" s="96" t="s">
        <v>574</v>
      </c>
      <c r="C197" s="116">
        <v>26977627.972693969</v>
      </c>
      <c r="D197" s="117">
        <v>1.7242612589433043E-4</v>
      </c>
      <c r="E197" s="116"/>
      <c r="F197" s="136"/>
      <c r="G197" s="136"/>
      <c r="H197" s="136"/>
      <c r="I197" s="136"/>
      <c r="J197" s="136"/>
      <c r="K197" s="136"/>
      <c r="L197" s="136"/>
      <c r="M197" s="136"/>
      <c r="N197" s="136"/>
      <c r="O197" s="136"/>
      <c r="P197" s="136"/>
      <c r="Q197" s="136"/>
      <c r="R197" s="136"/>
      <c r="S197" s="136"/>
      <c r="T197" s="136"/>
      <c r="U197" s="136"/>
      <c r="V197" s="136"/>
      <c r="W197" s="136"/>
      <c r="X197" s="136"/>
      <c r="Y197" s="136"/>
      <c r="Z197" s="136"/>
      <c r="AA197" s="136"/>
      <c r="AB197" s="136"/>
      <c r="AC197" s="136"/>
      <c r="AD197" s="136"/>
      <c r="AE197" s="136"/>
      <c r="AF197" s="136"/>
      <c r="AG197" s="136"/>
      <c r="AH197" s="136"/>
      <c r="AI197" s="136"/>
      <c r="AJ197" s="136"/>
      <c r="AK197" s="136"/>
      <c r="AL197" s="136"/>
      <c r="AM197" s="136"/>
      <c r="AN197" s="136"/>
      <c r="AO197" s="136"/>
      <c r="AP197" s="136"/>
      <c r="AQ197" s="136"/>
      <c r="AR197" s="136"/>
      <c r="AS197" s="136"/>
      <c r="AT197" s="136"/>
      <c r="AU197" s="137"/>
      <c r="AV197" s="137"/>
      <c r="AW197" s="137"/>
      <c r="AX197" s="137"/>
      <c r="AY197" s="137"/>
      <c r="AZ197" s="137"/>
      <c r="BA197" s="137"/>
      <c r="BB197" s="137"/>
      <c r="BC197" s="138"/>
      <c r="BD197" s="139"/>
      <c r="BE197" s="140"/>
      <c r="BF197" s="140"/>
      <c r="BG197" s="141"/>
      <c r="BH197" s="141"/>
      <c r="BI197" s="136"/>
      <c r="BJ197" s="136"/>
      <c r="BK197" s="136"/>
      <c r="BL197" s="136"/>
      <c r="BM197" s="136"/>
      <c r="BN197" s="136"/>
      <c r="BO197" s="136"/>
      <c r="BP197" s="136"/>
      <c r="BQ197" s="136"/>
      <c r="BR197" s="136"/>
      <c r="BS197" s="136"/>
      <c r="BT197" s="136"/>
      <c r="BU197" s="136"/>
      <c r="BV197" s="136"/>
      <c r="BW197" s="136"/>
      <c r="BX197" s="136"/>
      <c r="BY197" s="142"/>
      <c r="BZ197" s="142"/>
      <c r="CA197" s="142"/>
      <c r="CB197" s="142"/>
      <c r="CC197" s="142"/>
      <c r="CD197" s="142"/>
      <c r="CE197" s="142"/>
      <c r="CF197" s="142"/>
    </row>
    <row r="198" spans="1:84">
      <c r="A198" s="95">
        <v>36008</v>
      </c>
      <c r="B198" s="96" t="s">
        <v>575</v>
      </c>
      <c r="C198" s="116">
        <v>90249012.157932907</v>
      </c>
      <c r="D198" s="117">
        <v>5.7682193363825073E-4</v>
      </c>
      <c r="E198" s="116"/>
      <c r="F198" s="136"/>
      <c r="G198" s="136"/>
      <c r="H198" s="136"/>
      <c r="I198" s="136"/>
      <c r="J198" s="136"/>
      <c r="K198" s="136"/>
      <c r="L198" s="136"/>
      <c r="M198" s="136"/>
      <c r="N198" s="136"/>
      <c r="O198" s="136"/>
      <c r="P198" s="136"/>
      <c r="Q198" s="136"/>
      <c r="R198" s="136"/>
      <c r="S198" s="136"/>
      <c r="T198" s="136"/>
      <c r="U198" s="136"/>
      <c r="V198" s="136"/>
      <c r="W198" s="136"/>
      <c r="X198" s="136"/>
      <c r="Y198" s="136"/>
      <c r="Z198" s="136"/>
      <c r="AA198" s="136"/>
      <c r="AB198" s="136"/>
      <c r="AC198" s="136"/>
      <c r="AD198" s="136"/>
      <c r="AE198" s="136"/>
      <c r="AF198" s="136"/>
      <c r="AG198" s="136"/>
      <c r="AH198" s="136"/>
      <c r="AI198" s="136"/>
      <c r="AJ198" s="136"/>
      <c r="AK198" s="136"/>
      <c r="AL198" s="136"/>
      <c r="AM198" s="136"/>
      <c r="AN198" s="136"/>
      <c r="AO198" s="136"/>
      <c r="AP198" s="136"/>
      <c r="AQ198" s="136"/>
      <c r="AR198" s="136"/>
      <c r="AS198" s="136"/>
      <c r="AT198" s="136"/>
      <c r="AU198" s="137"/>
      <c r="AV198" s="137"/>
      <c r="AW198" s="137"/>
      <c r="AX198" s="137"/>
      <c r="AY198" s="137"/>
      <c r="AZ198" s="137"/>
      <c r="BA198" s="137"/>
      <c r="BB198" s="137"/>
      <c r="BC198" s="138"/>
      <c r="BD198" s="139"/>
      <c r="BE198" s="140"/>
      <c r="BF198" s="140"/>
      <c r="BG198" s="141"/>
      <c r="BH198" s="141"/>
      <c r="BI198" s="136"/>
      <c r="BJ198" s="136"/>
      <c r="BK198" s="136"/>
      <c r="BL198" s="136"/>
      <c r="BM198" s="136"/>
      <c r="BN198" s="136"/>
      <c r="BO198" s="136"/>
      <c r="BP198" s="136"/>
      <c r="BQ198" s="136"/>
      <c r="BR198" s="136"/>
      <c r="BS198" s="136"/>
      <c r="BT198" s="136"/>
      <c r="BU198" s="136"/>
      <c r="BV198" s="136"/>
      <c r="BW198" s="136"/>
      <c r="BX198" s="136"/>
      <c r="BY198" s="142"/>
      <c r="BZ198" s="142"/>
      <c r="CA198" s="142"/>
      <c r="CB198" s="142"/>
      <c r="CC198" s="142"/>
      <c r="CD198" s="142"/>
      <c r="CE198" s="142"/>
      <c r="CF198" s="142"/>
    </row>
    <row r="199" spans="1:84">
      <c r="A199" s="95">
        <v>36009</v>
      </c>
      <c r="B199" s="96" t="s">
        <v>576</v>
      </c>
      <c r="C199" s="116">
        <v>25786148.613891974</v>
      </c>
      <c r="D199" s="117">
        <v>1.6481084666632596E-4</v>
      </c>
      <c r="E199" s="116"/>
      <c r="F199" s="136"/>
      <c r="G199" s="136"/>
      <c r="H199" s="136"/>
      <c r="I199" s="136"/>
      <c r="J199" s="136"/>
      <c r="K199" s="136"/>
      <c r="L199" s="136"/>
      <c r="M199" s="136"/>
      <c r="N199" s="136"/>
      <c r="O199" s="136"/>
      <c r="P199" s="136"/>
      <c r="Q199" s="136"/>
      <c r="R199" s="136"/>
      <c r="S199" s="136"/>
      <c r="T199" s="136"/>
      <c r="U199" s="136"/>
      <c r="V199" s="136"/>
      <c r="W199" s="136"/>
      <c r="X199" s="136"/>
      <c r="Y199" s="136"/>
      <c r="Z199" s="136"/>
      <c r="AA199" s="136"/>
      <c r="AB199" s="136"/>
      <c r="AC199" s="136"/>
      <c r="AD199" s="136"/>
      <c r="AE199" s="136"/>
      <c r="AF199" s="136"/>
      <c r="AG199" s="136"/>
      <c r="AH199" s="136"/>
      <c r="AI199" s="136"/>
      <c r="AJ199" s="136"/>
      <c r="AK199" s="136"/>
      <c r="AL199" s="136"/>
      <c r="AM199" s="136"/>
      <c r="AN199" s="136"/>
      <c r="AO199" s="136"/>
      <c r="AP199" s="136"/>
      <c r="AQ199" s="136"/>
      <c r="AR199" s="136"/>
      <c r="AS199" s="136"/>
      <c r="AT199" s="136"/>
      <c r="AU199" s="137"/>
      <c r="AV199" s="137"/>
      <c r="AW199" s="137"/>
      <c r="AX199" s="137"/>
      <c r="AY199" s="137"/>
      <c r="AZ199" s="137"/>
      <c r="BA199" s="137"/>
      <c r="BB199" s="137"/>
      <c r="BC199" s="138"/>
      <c r="BD199" s="139"/>
      <c r="BE199" s="140"/>
      <c r="BF199" s="140"/>
      <c r="BG199" s="141"/>
      <c r="BH199" s="141"/>
      <c r="BI199" s="136"/>
      <c r="BJ199" s="136"/>
      <c r="BK199" s="136"/>
      <c r="BL199" s="136"/>
      <c r="BM199" s="136"/>
      <c r="BN199" s="136"/>
      <c r="BO199" s="136"/>
      <c r="BP199" s="136"/>
      <c r="BQ199" s="136"/>
      <c r="BR199" s="136"/>
      <c r="BS199" s="136"/>
      <c r="BT199" s="136"/>
      <c r="BU199" s="136"/>
      <c r="BV199" s="136"/>
      <c r="BW199" s="136"/>
      <c r="BX199" s="136"/>
      <c r="BY199" s="142"/>
      <c r="BZ199" s="142"/>
      <c r="CA199" s="142"/>
      <c r="CB199" s="142"/>
      <c r="CC199" s="142"/>
      <c r="CD199" s="142"/>
      <c r="CE199" s="142"/>
      <c r="CF199" s="142"/>
    </row>
    <row r="200" spans="1:84">
      <c r="A200" s="95">
        <v>36100</v>
      </c>
      <c r="B200" s="96" t="s">
        <v>577</v>
      </c>
      <c r="C200" s="116">
        <v>105965622.02446994</v>
      </c>
      <c r="D200" s="117">
        <v>6.7727383972215601E-4</v>
      </c>
      <c r="E200" s="116"/>
      <c r="F200" s="136"/>
      <c r="G200" s="136"/>
      <c r="H200" s="136"/>
      <c r="I200" s="136"/>
      <c r="J200" s="136"/>
      <c r="K200" s="136"/>
      <c r="L200" s="136"/>
      <c r="M200" s="136"/>
      <c r="N200" s="136"/>
      <c r="O200" s="136"/>
      <c r="P200" s="136"/>
      <c r="Q200" s="136"/>
      <c r="R200" s="136"/>
      <c r="S200" s="136"/>
      <c r="T200" s="136"/>
      <c r="U200" s="136"/>
      <c r="V200" s="136"/>
      <c r="W200" s="136"/>
      <c r="X200" s="136"/>
      <c r="Y200" s="136"/>
      <c r="Z200" s="136"/>
      <c r="AA200" s="136"/>
      <c r="AB200" s="136"/>
      <c r="AC200" s="136"/>
      <c r="AD200" s="136"/>
      <c r="AE200" s="136"/>
      <c r="AF200" s="136"/>
      <c r="AG200" s="136"/>
      <c r="AH200" s="136"/>
      <c r="AI200" s="136"/>
      <c r="AJ200" s="136"/>
      <c r="AK200" s="136"/>
      <c r="AL200" s="136"/>
      <c r="AM200" s="136"/>
      <c r="AN200" s="136"/>
      <c r="AO200" s="136"/>
      <c r="AP200" s="136"/>
      <c r="AQ200" s="136"/>
      <c r="AR200" s="136"/>
      <c r="AS200" s="136"/>
      <c r="AT200" s="136"/>
      <c r="AU200" s="137"/>
      <c r="AV200" s="137"/>
      <c r="AW200" s="137"/>
      <c r="AX200" s="137"/>
      <c r="AY200" s="137"/>
      <c r="AZ200" s="137"/>
      <c r="BA200" s="137"/>
      <c r="BB200" s="137"/>
      <c r="BC200" s="138"/>
      <c r="BD200" s="139"/>
      <c r="BE200" s="140"/>
      <c r="BF200" s="140"/>
      <c r="BG200" s="141"/>
      <c r="BH200" s="141"/>
      <c r="BI200" s="136"/>
      <c r="BJ200" s="136"/>
      <c r="BK200" s="136"/>
      <c r="BL200" s="136"/>
      <c r="BM200" s="136"/>
      <c r="BN200" s="136"/>
      <c r="BO200" s="136"/>
      <c r="BP200" s="136"/>
      <c r="BQ200" s="136"/>
      <c r="BR200" s="136"/>
      <c r="BS200" s="136"/>
      <c r="BT200" s="136"/>
      <c r="BU200" s="136"/>
      <c r="BV200" s="136"/>
      <c r="BW200" s="136"/>
      <c r="BX200" s="136"/>
      <c r="BY200" s="142"/>
      <c r="BZ200" s="142"/>
      <c r="CA200" s="142"/>
      <c r="CB200" s="142"/>
      <c r="CC200" s="142"/>
      <c r="CD200" s="142"/>
      <c r="CE200" s="142"/>
      <c r="CF200" s="142"/>
    </row>
    <row r="201" spans="1:84">
      <c r="A201" s="95">
        <v>36102</v>
      </c>
      <c r="B201" s="96" t="s">
        <v>578</v>
      </c>
      <c r="C201" s="116">
        <v>29173294.824065972</v>
      </c>
      <c r="D201" s="117">
        <v>1.8645961799081408E-4</v>
      </c>
      <c r="E201" s="116"/>
      <c r="F201" s="136"/>
      <c r="G201" s="136"/>
      <c r="H201" s="136"/>
      <c r="I201" s="136"/>
      <c r="J201" s="136"/>
      <c r="K201" s="136"/>
      <c r="L201" s="136"/>
      <c r="M201" s="136"/>
      <c r="N201" s="136"/>
      <c r="O201" s="136"/>
      <c r="P201" s="136"/>
      <c r="Q201" s="136"/>
      <c r="R201" s="136"/>
      <c r="S201" s="136"/>
      <c r="T201" s="136"/>
      <c r="U201" s="136"/>
      <c r="V201" s="136"/>
      <c r="W201" s="136"/>
      <c r="X201" s="136"/>
      <c r="Y201" s="136"/>
      <c r="Z201" s="136"/>
      <c r="AA201" s="136"/>
      <c r="AB201" s="136"/>
      <c r="AC201" s="136"/>
      <c r="AD201" s="136"/>
      <c r="AE201" s="136"/>
      <c r="AF201" s="136"/>
      <c r="AG201" s="136"/>
      <c r="AH201" s="136"/>
      <c r="AI201" s="136"/>
      <c r="AJ201" s="136"/>
      <c r="AK201" s="136"/>
      <c r="AL201" s="136"/>
      <c r="AM201" s="136"/>
      <c r="AN201" s="136"/>
      <c r="AO201" s="136"/>
      <c r="AP201" s="136"/>
      <c r="AQ201" s="136"/>
      <c r="AR201" s="136"/>
      <c r="AS201" s="136"/>
      <c r="AT201" s="136"/>
      <c r="AU201" s="137"/>
      <c r="AV201" s="137"/>
      <c r="AW201" s="137"/>
      <c r="AX201" s="137"/>
      <c r="AY201" s="137"/>
      <c r="AZ201" s="137"/>
      <c r="BA201" s="137"/>
      <c r="BB201" s="137"/>
      <c r="BC201" s="138"/>
      <c r="BD201" s="139"/>
      <c r="BE201" s="140"/>
      <c r="BF201" s="140"/>
      <c r="BG201" s="141"/>
      <c r="BH201" s="141"/>
      <c r="BI201" s="136"/>
      <c r="BJ201" s="136"/>
      <c r="BK201" s="136"/>
      <c r="BL201" s="136"/>
      <c r="BM201" s="136"/>
      <c r="BN201" s="136"/>
      <c r="BO201" s="136"/>
      <c r="BP201" s="136"/>
      <c r="BQ201" s="136"/>
      <c r="BR201" s="136"/>
      <c r="BS201" s="136"/>
      <c r="BT201" s="136"/>
      <c r="BU201" s="136"/>
      <c r="BV201" s="136"/>
      <c r="BW201" s="136"/>
      <c r="BX201" s="136"/>
      <c r="BY201" s="142"/>
      <c r="BZ201" s="142"/>
      <c r="CA201" s="142"/>
      <c r="CB201" s="142"/>
      <c r="CC201" s="142"/>
      <c r="CD201" s="142"/>
      <c r="CE201" s="142"/>
      <c r="CF201" s="142"/>
    </row>
    <row r="202" spans="1:84">
      <c r="A202" s="95">
        <v>36105</v>
      </c>
      <c r="B202" s="96" t="s">
        <v>579</v>
      </c>
      <c r="C202" s="116">
        <v>53378361.810655959</v>
      </c>
      <c r="D202" s="117">
        <v>3.4116506250709465E-4</v>
      </c>
      <c r="E202" s="116"/>
      <c r="F202" s="136"/>
      <c r="G202" s="136"/>
      <c r="H202" s="136"/>
      <c r="I202" s="136"/>
      <c r="J202" s="136"/>
      <c r="K202" s="136"/>
      <c r="L202" s="136"/>
      <c r="M202" s="136"/>
      <c r="N202" s="136"/>
      <c r="O202" s="136"/>
      <c r="P202" s="136"/>
      <c r="Q202" s="136"/>
      <c r="R202" s="136"/>
      <c r="S202" s="136"/>
      <c r="T202" s="136"/>
      <c r="U202" s="136"/>
      <c r="V202" s="136"/>
      <c r="W202" s="136"/>
      <c r="X202" s="136"/>
      <c r="Y202" s="136"/>
      <c r="Z202" s="136"/>
      <c r="AA202" s="136"/>
      <c r="AB202" s="136"/>
      <c r="AC202" s="136"/>
      <c r="AD202" s="136"/>
      <c r="AE202" s="136"/>
      <c r="AF202" s="136"/>
      <c r="AG202" s="136"/>
      <c r="AH202" s="136"/>
      <c r="AI202" s="136"/>
      <c r="AJ202" s="136"/>
      <c r="AK202" s="136"/>
      <c r="AL202" s="136"/>
      <c r="AM202" s="136"/>
      <c r="AN202" s="136"/>
      <c r="AO202" s="136"/>
      <c r="AP202" s="136"/>
      <c r="AQ202" s="136"/>
      <c r="AR202" s="136"/>
      <c r="AS202" s="136"/>
      <c r="AT202" s="136"/>
      <c r="AU202" s="137"/>
      <c r="AV202" s="137"/>
      <c r="AW202" s="137"/>
      <c r="AX202" s="137"/>
      <c r="AY202" s="137"/>
      <c r="AZ202" s="137"/>
      <c r="BA202" s="137"/>
      <c r="BB202" s="137"/>
      <c r="BC202" s="138"/>
      <c r="BD202" s="139"/>
      <c r="BE202" s="140"/>
      <c r="BF202" s="140"/>
      <c r="BG202" s="141"/>
      <c r="BH202" s="141"/>
      <c r="BI202" s="136"/>
      <c r="BJ202" s="136"/>
      <c r="BK202" s="136"/>
      <c r="BL202" s="136"/>
      <c r="BM202" s="136"/>
      <c r="BN202" s="136"/>
      <c r="BO202" s="136"/>
      <c r="BP202" s="136"/>
      <c r="BQ202" s="136"/>
      <c r="BR202" s="136"/>
      <c r="BS202" s="136"/>
      <c r="BT202" s="136"/>
      <c r="BU202" s="136"/>
      <c r="BV202" s="136"/>
      <c r="BW202" s="136"/>
      <c r="BX202" s="136"/>
      <c r="BY202" s="142"/>
      <c r="BZ202" s="142"/>
      <c r="CA202" s="142"/>
      <c r="CB202" s="142"/>
      <c r="CC202" s="142"/>
      <c r="CD202" s="142"/>
      <c r="CE202" s="142"/>
      <c r="CF202" s="142"/>
    </row>
    <row r="203" spans="1:84">
      <c r="A203" s="95">
        <v>36200</v>
      </c>
      <c r="B203" s="96" t="s">
        <v>580</v>
      </c>
      <c r="C203" s="116">
        <v>224656708.44612071</v>
      </c>
      <c r="D203" s="117">
        <v>1.435881832633504E-3</v>
      </c>
      <c r="E203" s="116"/>
      <c r="F203" s="136"/>
      <c r="G203" s="136"/>
      <c r="H203" s="136"/>
      <c r="I203" s="136"/>
      <c r="J203" s="136"/>
      <c r="K203" s="136"/>
      <c r="L203" s="136"/>
      <c r="M203" s="136"/>
      <c r="N203" s="136"/>
      <c r="O203" s="136"/>
      <c r="P203" s="136"/>
      <c r="Q203" s="136"/>
      <c r="R203" s="136"/>
      <c r="S203" s="136"/>
      <c r="T203" s="136"/>
      <c r="U203" s="136"/>
      <c r="V203" s="136"/>
      <c r="W203" s="136"/>
      <c r="X203" s="136"/>
      <c r="Y203" s="136"/>
      <c r="Z203" s="136"/>
      <c r="AA203" s="136"/>
      <c r="AB203" s="136"/>
      <c r="AC203" s="136"/>
      <c r="AD203" s="136"/>
      <c r="AE203" s="136"/>
      <c r="AF203" s="136"/>
      <c r="AG203" s="136"/>
      <c r="AH203" s="136"/>
      <c r="AI203" s="136"/>
      <c r="AJ203" s="136"/>
      <c r="AK203" s="136"/>
      <c r="AL203" s="136"/>
      <c r="AM203" s="136"/>
      <c r="AN203" s="136"/>
      <c r="AO203" s="136"/>
      <c r="AP203" s="136"/>
      <c r="AQ203" s="136"/>
      <c r="AR203" s="136"/>
      <c r="AS203" s="136"/>
      <c r="AT203" s="136"/>
      <c r="AU203" s="137"/>
      <c r="AV203" s="137"/>
      <c r="AW203" s="137"/>
      <c r="AX203" s="137"/>
      <c r="AY203" s="137"/>
      <c r="AZ203" s="137"/>
      <c r="BA203" s="137"/>
      <c r="BB203" s="137"/>
      <c r="BC203" s="138"/>
      <c r="BD203" s="139"/>
      <c r="BE203" s="140"/>
      <c r="BF203" s="140"/>
      <c r="BG203" s="141"/>
      <c r="BH203" s="141"/>
      <c r="BI203" s="136"/>
      <c r="BJ203" s="136"/>
      <c r="BK203" s="136"/>
      <c r="BL203" s="136"/>
      <c r="BM203" s="136"/>
      <c r="BN203" s="136"/>
      <c r="BO203" s="136"/>
      <c r="BP203" s="136"/>
      <c r="BQ203" s="136"/>
      <c r="BR203" s="136"/>
      <c r="BS203" s="136"/>
      <c r="BT203" s="136"/>
      <c r="BU203" s="136"/>
      <c r="BV203" s="136"/>
      <c r="BW203" s="136"/>
      <c r="BX203" s="136"/>
      <c r="BY203" s="142"/>
      <c r="BZ203" s="142"/>
      <c r="CA203" s="142"/>
      <c r="CB203" s="142"/>
      <c r="CC203" s="142"/>
      <c r="CD203" s="142"/>
      <c r="CE203" s="142"/>
      <c r="CF203" s="142"/>
    </row>
    <row r="204" spans="1:84">
      <c r="A204" s="95">
        <v>36205</v>
      </c>
      <c r="B204" s="96" t="s">
        <v>581</v>
      </c>
      <c r="C204" s="116">
        <v>35794753.815738969</v>
      </c>
      <c r="D204" s="117">
        <v>2.2878033361703462E-4</v>
      </c>
      <c r="E204" s="116"/>
      <c r="F204" s="136"/>
      <c r="G204" s="136"/>
      <c r="H204" s="136"/>
      <c r="I204" s="136"/>
      <c r="J204" s="136"/>
      <c r="K204" s="136"/>
      <c r="L204" s="136"/>
      <c r="M204" s="136"/>
      <c r="N204" s="136"/>
      <c r="O204" s="136"/>
      <c r="P204" s="136"/>
      <c r="Q204" s="136"/>
      <c r="R204" s="136"/>
      <c r="S204" s="136"/>
      <c r="T204" s="136"/>
      <c r="U204" s="136"/>
      <c r="V204" s="136"/>
      <c r="W204" s="136"/>
      <c r="X204" s="136"/>
      <c r="Y204" s="136"/>
      <c r="Z204" s="136"/>
      <c r="AA204" s="136"/>
      <c r="AB204" s="136"/>
      <c r="AC204" s="136"/>
      <c r="AD204" s="136"/>
      <c r="AE204" s="136"/>
      <c r="AF204" s="136"/>
      <c r="AG204" s="136"/>
      <c r="AH204" s="136"/>
      <c r="AI204" s="136"/>
      <c r="AJ204" s="136"/>
      <c r="AK204" s="136"/>
      <c r="AL204" s="136"/>
      <c r="AM204" s="136"/>
      <c r="AN204" s="136"/>
      <c r="AO204" s="136"/>
      <c r="AP204" s="136"/>
      <c r="AQ204" s="136"/>
      <c r="AR204" s="136"/>
      <c r="AS204" s="136"/>
      <c r="AT204" s="136"/>
      <c r="AU204" s="137"/>
      <c r="AV204" s="137"/>
      <c r="AW204" s="137"/>
      <c r="AX204" s="137"/>
      <c r="AY204" s="137"/>
      <c r="AZ204" s="137"/>
      <c r="BA204" s="137"/>
      <c r="BB204" s="137"/>
      <c r="BC204" s="138"/>
      <c r="BD204" s="139"/>
      <c r="BE204" s="140"/>
      <c r="BF204" s="140"/>
      <c r="BG204" s="141"/>
      <c r="BH204" s="141"/>
      <c r="BI204" s="136"/>
      <c r="BJ204" s="136"/>
      <c r="BK204" s="136"/>
      <c r="BL204" s="136"/>
      <c r="BM204" s="136"/>
      <c r="BN204" s="136"/>
      <c r="BO204" s="136"/>
      <c r="BP204" s="136"/>
      <c r="BQ204" s="136"/>
      <c r="BR204" s="136"/>
      <c r="BS204" s="136"/>
      <c r="BT204" s="136"/>
      <c r="BU204" s="136"/>
      <c r="BV204" s="136"/>
      <c r="BW204" s="136"/>
      <c r="BX204" s="136"/>
      <c r="BY204" s="142"/>
      <c r="BZ204" s="142"/>
      <c r="CA204" s="142"/>
      <c r="CB204" s="142"/>
      <c r="CC204" s="142"/>
      <c r="CD204" s="142"/>
      <c r="CE204" s="142"/>
      <c r="CF204" s="142"/>
    </row>
    <row r="205" spans="1:84">
      <c r="A205" s="95">
        <v>36300</v>
      </c>
      <c r="B205" s="96" t="s">
        <v>582</v>
      </c>
      <c r="C205" s="116">
        <v>723496251.43916392</v>
      </c>
      <c r="D205" s="117">
        <v>4.6241891933936395E-3</v>
      </c>
      <c r="E205" s="116"/>
      <c r="F205" s="136"/>
      <c r="G205" s="136"/>
      <c r="H205" s="136"/>
      <c r="I205" s="136"/>
      <c r="J205" s="136"/>
      <c r="K205" s="136"/>
      <c r="L205" s="136"/>
      <c r="M205" s="136"/>
      <c r="N205" s="136"/>
      <c r="O205" s="136"/>
      <c r="P205" s="136"/>
      <c r="Q205" s="136"/>
      <c r="R205" s="136"/>
      <c r="S205" s="136"/>
      <c r="T205" s="136"/>
      <c r="U205" s="136"/>
      <c r="V205" s="136"/>
      <c r="W205" s="136"/>
      <c r="X205" s="136"/>
      <c r="Y205" s="136"/>
      <c r="Z205" s="136"/>
      <c r="AA205" s="136"/>
      <c r="AB205" s="136"/>
      <c r="AC205" s="136"/>
      <c r="AD205" s="136"/>
      <c r="AE205" s="136"/>
      <c r="AF205" s="136"/>
      <c r="AG205" s="136"/>
      <c r="AH205" s="136"/>
      <c r="AI205" s="136"/>
      <c r="AJ205" s="136"/>
      <c r="AK205" s="136"/>
      <c r="AL205" s="136"/>
      <c r="AM205" s="136"/>
      <c r="AN205" s="136"/>
      <c r="AO205" s="136"/>
      <c r="AP205" s="136"/>
      <c r="AQ205" s="136"/>
      <c r="AR205" s="136"/>
      <c r="AS205" s="136"/>
      <c r="AT205" s="136"/>
      <c r="AU205" s="137"/>
      <c r="AV205" s="137"/>
      <c r="AW205" s="137"/>
      <c r="AX205" s="137"/>
      <c r="AY205" s="137"/>
      <c r="AZ205" s="137"/>
      <c r="BA205" s="137"/>
      <c r="BB205" s="137"/>
      <c r="BC205" s="138"/>
      <c r="BD205" s="139"/>
      <c r="BE205" s="140"/>
      <c r="BF205" s="140"/>
      <c r="BG205" s="141"/>
      <c r="BH205" s="141"/>
      <c r="BI205" s="136"/>
      <c r="BJ205" s="136"/>
      <c r="BK205" s="136"/>
      <c r="BL205" s="136"/>
      <c r="BM205" s="136"/>
      <c r="BN205" s="136"/>
      <c r="BO205" s="136"/>
      <c r="BP205" s="136"/>
      <c r="BQ205" s="136"/>
      <c r="BR205" s="136"/>
      <c r="BS205" s="136"/>
      <c r="BT205" s="136"/>
      <c r="BU205" s="136"/>
      <c r="BV205" s="136"/>
      <c r="BW205" s="136"/>
      <c r="BX205" s="136"/>
      <c r="BY205" s="142"/>
      <c r="BZ205" s="142"/>
      <c r="CA205" s="142"/>
      <c r="CB205" s="142"/>
      <c r="CC205" s="142"/>
      <c r="CD205" s="142"/>
      <c r="CE205" s="142"/>
      <c r="CF205" s="142"/>
    </row>
    <row r="206" spans="1:84">
      <c r="A206" s="95">
        <v>36301</v>
      </c>
      <c r="B206" s="96" t="s">
        <v>583</v>
      </c>
      <c r="C206" s="116">
        <v>11090825.921207998</v>
      </c>
      <c r="D206" s="117">
        <v>7.0886445187024627E-5</v>
      </c>
      <c r="E206" s="116"/>
      <c r="F206" s="136"/>
      <c r="G206" s="136"/>
      <c r="H206" s="136"/>
      <c r="I206" s="136"/>
      <c r="J206" s="136"/>
      <c r="K206" s="136"/>
      <c r="L206" s="136"/>
      <c r="M206" s="136"/>
      <c r="N206" s="136"/>
      <c r="O206" s="136"/>
      <c r="P206" s="136"/>
      <c r="Q206" s="136"/>
      <c r="R206" s="136"/>
      <c r="S206" s="136"/>
      <c r="T206" s="136"/>
      <c r="U206" s="136"/>
      <c r="V206" s="136"/>
      <c r="W206" s="136"/>
      <c r="X206" s="136"/>
      <c r="Y206" s="136"/>
      <c r="Z206" s="136"/>
      <c r="AA206" s="136"/>
      <c r="AB206" s="136"/>
      <c r="AC206" s="136"/>
      <c r="AD206" s="136"/>
      <c r="AE206" s="136"/>
      <c r="AF206" s="136"/>
      <c r="AG206" s="136"/>
      <c r="AH206" s="136"/>
      <c r="AI206" s="136"/>
      <c r="AJ206" s="136"/>
      <c r="AK206" s="136"/>
      <c r="AL206" s="136"/>
      <c r="AM206" s="136"/>
      <c r="AN206" s="136"/>
      <c r="AO206" s="136"/>
      <c r="AP206" s="136"/>
      <c r="AQ206" s="136"/>
      <c r="AR206" s="136"/>
      <c r="AS206" s="136"/>
      <c r="AT206" s="136"/>
      <c r="AU206" s="137"/>
      <c r="AV206" s="137"/>
      <c r="AW206" s="137"/>
      <c r="AX206" s="137"/>
      <c r="AY206" s="137"/>
      <c r="AZ206" s="137"/>
      <c r="BA206" s="137"/>
      <c r="BB206" s="137"/>
      <c r="BC206" s="138"/>
      <c r="BD206" s="139"/>
      <c r="BE206" s="140"/>
      <c r="BF206" s="140"/>
      <c r="BG206" s="141"/>
      <c r="BH206" s="141"/>
      <c r="BI206" s="136"/>
      <c r="BJ206" s="136"/>
      <c r="BK206" s="136"/>
      <c r="BL206" s="136"/>
      <c r="BM206" s="136"/>
      <c r="BN206" s="136"/>
      <c r="BO206" s="136"/>
      <c r="BP206" s="136"/>
      <c r="BQ206" s="136"/>
      <c r="BR206" s="136"/>
      <c r="BS206" s="136"/>
      <c r="BT206" s="136"/>
      <c r="BU206" s="136"/>
      <c r="BV206" s="136"/>
      <c r="BW206" s="136"/>
      <c r="BX206" s="136"/>
      <c r="BY206" s="142"/>
      <c r="BZ206" s="142"/>
      <c r="CA206" s="142"/>
      <c r="CB206" s="142"/>
      <c r="CC206" s="142"/>
      <c r="CD206" s="142"/>
      <c r="CE206" s="142"/>
      <c r="CF206" s="142"/>
    </row>
    <row r="207" spans="1:84">
      <c r="A207" s="95">
        <v>36302</v>
      </c>
      <c r="B207" s="96" t="s">
        <v>584</v>
      </c>
      <c r="C207" s="116">
        <v>18052502.671578981</v>
      </c>
      <c r="D207" s="117">
        <v>1.1538164517310523E-4</v>
      </c>
      <c r="E207" s="116"/>
      <c r="F207" s="136"/>
      <c r="G207" s="136"/>
      <c r="H207" s="136"/>
      <c r="I207" s="136"/>
      <c r="J207" s="136"/>
      <c r="K207" s="136"/>
      <c r="L207" s="136"/>
      <c r="M207" s="136"/>
      <c r="N207" s="136"/>
      <c r="O207" s="136"/>
      <c r="P207" s="136"/>
      <c r="Q207" s="136"/>
      <c r="R207" s="136"/>
      <c r="S207" s="136"/>
      <c r="T207" s="136"/>
      <c r="U207" s="136"/>
      <c r="V207" s="136"/>
      <c r="W207" s="136"/>
      <c r="X207" s="136"/>
      <c r="Y207" s="136"/>
      <c r="Z207" s="136"/>
      <c r="AA207" s="136"/>
      <c r="AB207" s="136"/>
      <c r="AC207" s="136"/>
      <c r="AD207" s="136"/>
      <c r="AE207" s="136"/>
      <c r="AF207" s="136"/>
      <c r="AG207" s="136"/>
      <c r="AH207" s="136"/>
      <c r="AI207" s="136"/>
      <c r="AJ207" s="136"/>
      <c r="AK207" s="136"/>
      <c r="AL207" s="136"/>
      <c r="AM207" s="136"/>
      <c r="AN207" s="136"/>
      <c r="AO207" s="136"/>
      <c r="AP207" s="136"/>
      <c r="AQ207" s="136"/>
      <c r="AR207" s="136"/>
      <c r="AS207" s="136"/>
      <c r="AT207" s="136"/>
      <c r="AU207" s="137"/>
      <c r="AV207" s="137"/>
      <c r="AW207" s="137"/>
      <c r="AX207" s="137"/>
      <c r="AY207" s="137"/>
      <c r="AZ207" s="137"/>
      <c r="BA207" s="137"/>
      <c r="BB207" s="137"/>
      <c r="BC207" s="138"/>
      <c r="BD207" s="139"/>
      <c r="BE207" s="140"/>
      <c r="BF207" s="140"/>
      <c r="BG207" s="141"/>
      <c r="BH207" s="141"/>
      <c r="BI207" s="136"/>
      <c r="BJ207" s="136"/>
      <c r="BK207" s="136"/>
      <c r="BL207" s="136"/>
      <c r="BM207" s="136"/>
      <c r="BN207" s="136"/>
      <c r="BO207" s="136"/>
      <c r="BP207" s="136"/>
      <c r="BQ207" s="136"/>
      <c r="BR207" s="136"/>
      <c r="BS207" s="136"/>
      <c r="BT207" s="136"/>
      <c r="BU207" s="136"/>
      <c r="BV207" s="136"/>
      <c r="BW207" s="136"/>
      <c r="BX207" s="136"/>
      <c r="BY207" s="142"/>
      <c r="BZ207" s="142"/>
      <c r="CA207" s="142"/>
      <c r="CB207" s="142"/>
      <c r="CC207" s="142"/>
      <c r="CD207" s="142"/>
      <c r="CE207" s="142"/>
      <c r="CF207" s="142"/>
    </row>
    <row r="208" spans="1:84">
      <c r="A208" s="95">
        <v>36305</v>
      </c>
      <c r="B208" s="96" t="s">
        <v>585</v>
      </c>
      <c r="C208" s="116">
        <v>126803019.13250092</v>
      </c>
      <c r="D208" s="117">
        <v>8.1045499488880573E-4</v>
      </c>
      <c r="E208" s="116"/>
      <c r="F208" s="136"/>
      <c r="G208" s="136"/>
      <c r="H208" s="136"/>
      <c r="I208" s="136"/>
      <c r="J208" s="136"/>
      <c r="K208" s="136"/>
      <c r="L208" s="136"/>
      <c r="M208" s="136"/>
      <c r="N208" s="136"/>
      <c r="O208" s="136"/>
      <c r="P208" s="136"/>
      <c r="Q208" s="136"/>
      <c r="R208" s="136"/>
      <c r="S208" s="136"/>
      <c r="T208" s="136"/>
      <c r="U208" s="136"/>
      <c r="V208" s="136"/>
      <c r="W208" s="136"/>
      <c r="X208" s="136"/>
      <c r="Y208" s="136"/>
      <c r="Z208" s="136"/>
      <c r="AA208" s="136"/>
      <c r="AB208" s="136"/>
      <c r="AC208" s="136"/>
      <c r="AD208" s="136"/>
      <c r="AE208" s="136"/>
      <c r="AF208" s="136"/>
      <c r="AG208" s="136"/>
      <c r="AH208" s="136"/>
      <c r="AI208" s="136"/>
      <c r="AJ208" s="136"/>
      <c r="AK208" s="136"/>
      <c r="AL208" s="136"/>
      <c r="AM208" s="136"/>
      <c r="AN208" s="136"/>
      <c r="AO208" s="136"/>
      <c r="AP208" s="136"/>
      <c r="AQ208" s="136"/>
      <c r="AR208" s="136"/>
      <c r="AS208" s="136"/>
      <c r="AT208" s="136"/>
      <c r="AU208" s="137"/>
      <c r="AV208" s="137"/>
      <c r="AW208" s="137"/>
      <c r="AX208" s="137"/>
      <c r="AY208" s="137"/>
      <c r="AZ208" s="137"/>
      <c r="BA208" s="137"/>
      <c r="BB208" s="137"/>
      <c r="BC208" s="138"/>
      <c r="BD208" s="139"/>
      <c r="BE208" s="140"/>
      <c r="BF208" s="140"/>
      <c r="BG208" s="141"/>
      <c r="BH208" s="141"/>
      <c r="BI208" s="136"/>
      <c r="BJ208" s="136"/>
      <c r="BK208" s="136"/>
      <c r="BL208" s="136"/>
      <c r="BM208" s="136"/>
      <c r="BN208" s="136"/>
      <c r="BO208" s="136"/>
      <c r="BP208" s="136"/>
      <c r="BQ208" s="136"/>
      <c r="BR208" s="136"/>
      <c r="BS208" s="136"/>
      <c r="BT208" s="136"/>
      <c r="BU208" s="136"/>
      <c r="BV208" s="136"/>
      <c r="BW208" s="136"/>
      <c r="BX208" s="136"/>
      <c r="BY208" s="142"/>
      <c r="BZ208" s="142"/>
      <c r="CA208" s="142"/>
      <c r="CB208" s="142"/>
      <c r="CC208" s="142"/>
      <c r="CD208" s="142"/>
      <c r="CE208" s="142"/>
      <c r="CF208" s="142"/>
    </row>
    <row r="209" spans="1:84">
      <c r="A209" s="95">
        <v>36310</v>
      </c>
      <c r="B209" s="96" t="s">
        <v>586</v>
      </c>
      <c r="C209" s="116">
        <v>3833983</v>
      </c>
      <c r="D209" s="117">
        <v>2.450470575485172E-5</v>
      </c>
      <c r="E209" s="116"/>
      <c r="F209" s="136"/>
      <c r="G209" s="136"/>
      <c r="H209" s="136"/>
      <c r="I209" s="136"/>
      <c r="J209" s="136"/>
      <c r="K209" s="136"/>
      <c r="L209" s="136"/>
      <c r="M209" s="136"/>
      <c r="N209" s="136"/>
      <c r="O209" s="136"/>
      <c r="P209" s="136"/>
      <c r="Q209" s="136"/>
      <c r="R209" s="136"/>
      <c r="S209" s="136"/>
      <c r="T209" s="136"/>
      <c r="U209" s="136"/>
      <c r="V209" s="136"/>
      <c r="W209" s="136"/>
      <c r="X209" s="136"/>
      <c r="Y209" s="136"/>
      <c r="Z209" s="136"/>
      <c r="AA209" s="136"/>
      <c r="AB209" s="136"/>
      <c r="AC209" s="136"/>
      <c r="AD209" s="136"/>
      <c r="AE209" s="136"/>
      <c r="AF209" s="136"/>
      <c r="AG209" s="136"/>
      <c r="AH209" s="136"/>
      <c r="AI209" s="136"/>
      <c r="AJ209" s="136"/>
      <c r="AK209" s="136"/>
      <c r="AL209" s="136"/>
      <c r="AM209" s="136"/>
      <c r="AN209" s="136"/>
      <c r="AO209" s="136"/>
      <c r="AP209" s="136"/>
      <c r="AQ209" s="136"/>
      <c r="AR209" s="136"/>
      <c r="AS209" s="136"/>
      <c r="AT209" s="136"/>
      <c r="AU209" s="137"/>
      <c r="AV209" s="137"/>
      <c r="AW209" s="137"/>
      <c r="AX209" s="137"/>
      <c r="AY209" s="137"/>
      <c r="AZ209" s="137"/>
      <c r="BA209" s="137"/>
      <c r="BB209" s="137"/>
      <c r="BC209" s="138"/>
      <c r="BD209" s="139"/>
      <c r="BE209" s="140"/>
      <c r="BF209" s="140"/>
      <c r="BG209" s="141"/>
      <c r="BH209" s="141"/>
      <c r="BI209" s="136"/>
      <c r="BJ209" s="136"/>
      <c r="BK209" s="136"/>
      <c r="BL209" s="136"/>
      <c r="BM209" s="136"/>
      <c r="BN209" s="136"/>
      <c r="BO209" s="136"/>
      <c r="BP209" s="136"/>
      <c r="BQ209" s="136"/>
      <c r="BR209" s="136"/>
      <c r="BS209" s="136"/>
      <c r="BT209" s="136"/>
      <c r="BU209" s="136"/>
      <c r="BV209" s="136"/>
      <c r="BW209" s="136"/>
      <c r="BX209" s="136"/>
      <c r="BY209" s="142"/>
      <c r="BZ209" s="142"/>
      <c r="CA209" s="142"/>
      <c r="CB209" s="142"/>
      <c r="CC209" s="142"/>
      <c r="CD209" s="142"/>
      <c r="CE209" s="142"/>
      <c r="CF209" s="142"/>
    </row>
    <row r="210" spans="1:84">
      <c r="A210" s="95">
        <v>36400</v>
      </c>
      <c r="B210" s="96" t="s">
        <v>587</v>
      </c>
      <c r="C210" s="116">
        <v>796964765.53256309</v>
      </c>
      <c r="D210" s="117">
        <v>5.0937594340819585E-3</v>
      </c>
      <c r="E210" s="116"/>
      <c r="F210" s="136"/>
      <c r="G210" s="136"/>
      <c r="H210" s="136"/>
      <c r="I210" s="136"/>
      <c r="J210" s="136"/>
      <c r="K210" s="136"/>
      <c r="L210" s="136"/>
      <c r="M210" s="136"/>
      <c r="N210" s="136"/>
      <c r="O210" s="136"/>
      <c r="P210" s="136"/>
      <c r="Q210" s="136"/>
      <c r="R210" s="136"/>
      <c r="S210" s="136"/>
      <c r="T210" s="136"/>
      <c r="U210" s="136"/>
      <c r="V210" s="136"/>
      <c r="W210" s="136"/>
      <c r="X210" s="136"/>
      <c r="Y210" s="136"/>
      <c r="Z210" s="136"/>
      <c r="AA210" s="136"/>
      <c r="AB210" s="136"/>
      <c r="AC210" s="136"/>
      <c r="AD210" s="136"/>
      <c r="AE210" s="136"/>
      <c r="AF210" s="136"/>
      <c r="AG210" s="136"/>
      <c r="AH210" s="136"/>
      <c r="AI210" s="136"/>
      <c r="AJ210" s="136"/>
      <c r="AK210" s="136"/>
      <c r="AL210" s="136"/>
      <c r="AM210" s="136"/>
      <c r="AN210" s="136"/>
      <c r="AO210" s="136"/>
      <c r="AP210" s="136"/>
      <c r="AQ210" s="136"/>
      <c r="AR210" s="136"/>
      <c r="AS210" s="136"/>
      <c r="AT210" s="136"/>
      <c r="AU210" s="137"/>
      <c r="AV210" s="137"/>
      <c r="AW210" s="137"/>
      <c r="AX210" s="137"/>
      <c r="AY210" s="137"/>
      <c r="AZ210" s="137"/>
      <c r="BA210" s="137"/>
      <c r="BB210" s="137"/>
      <c r="BC210" s="138"/>
      <c r="BD210" s="139"/>
      <c r="BE210" s="140"/>
      <c r="BF210" s="140"/>
      <c r="BG210" s="141"/>
      <c r="BH210" s="141"/>
      <c r="BI210" s="136"/>
      <c r="BJ210" s="136"/>
      <c r="BK210" s="136"/>
      <c r="BL210" s="136"/>
      <c r="BM210" s="136"/>
      <c r="BN210" s="136"/>
      <c r="BO210" s="136"/>
      <c r="BP210" s="136"/>
      <c r="BQ210" s="136"/>
      <c r="BR210" s="136"/>
      <c r="BS210" s="136"/>
      <c r="BT210" s="136"/>
      <c r="BU210" s="136"/>
      <c r="BV210" s="136"/>
      <c r="BW210" s="136"/>
      <c r="BX210" s="136"/>
      <c r="BY210" s="142"/>
      <c r="BZ210" s="142"/>
      <c r="CA210" s="142"/>
      <c r="CB210" s="142"/>
      <c r="CC210" s="142"/>
      <c r="CD210" s="142"/>
      <c r="CE210" s="142"/>
      <c r="CF210" s="142"/>
    </row>
    <row r="211" spans="1:84">
      <c r="A211" s="95">
        <v>36405</v>
      </c>
      <c r="B211" s="96" t="s">
        <v>588</v>
      </c>
      <c r="C211" s="116">
        <v>123206476.75766686</v>
      </c>
      <c r="D211" s="117">
        <v>7.8746787871479963E-4</v>
      </c>
      <c r="E211" s="116"/>
      <c r="F211" s="136"/>
      <c r="G211" s="136"/>
      <c r="H211" s="136"/>
      <c r="I211" s="136"/>
      <c r="J211" s="136"/>
      <c r="K211" s="136"/>
      <c r="L211" s="136"/>
      <c r="M211" s="136"/>
      <c r="N211" s="136"/>
      <c r="O211" s="136"/>
      <c r="P211" s="136"/>
      <c r="Q211" s="136"/>
      <c r="R211" s="136"/>
      <c r="S211" s="136"/>
      <c r="T211" s="136"/>
      <c r="U211" s="136"/>
      <c r="V211" s="136"/>
      <c r="W211" s="136"/>
      <c r="X211" s="136"/>
      <c r="Y211" s="136"/>
      <c r="Z211" s="136"/>
      <c r="AA211" s="136"/>
      <c r="AB211" s="136"/>
      <c r="AC211" s="136"/>
      <c r="AD211" s="136"/>
      <c r="AE211" s="136"/>
      <c r="AF211" s="136"/>
      <c r="AG211" s="136"/>
      <c r="AH211" s="136"/>
      <c r="AI211" s="136"/>
      <c r="AJ211" s="136"/>
      <c r="AK211" s="136"/>
      <c r="AL211" s="136"/>
      <c r="AM211" s="136"/>
      <c r="AN211" s="136"/>
      <c r="AO211" s="136"/>
      <c r="AP211" s="136"/>
      <c r="AQ211" s="136"/>
      <c r="AR211" s="136"/>
      <c r="AS211" s="136"/>
      <c r="AT211" s="136"/>
      <c r="AU211" s="137"/>
      <c r="AV211" s="137"/>
      <c r="AW211" s="137"/>
      <c r="AX211" s="137"/>
      <c r="AY211" s="137"/>
      <c r="AZ211" s="137"/>
      <c r="BA211" s="137"/>
      <c r="BB211" s="137"/>
      <c r="BC211" s="138"/>
      <c r="BD211" s="139"/>
      <c r="BE211" s="140"/>
      <c r="BF211" s="140"/>
      <c r="BG211" s="141"/>
      <c r="BH211" s="141"/>
      <c r="BI211" s="136"/>
      <c r="BJ211" s="136"/>
      <c r="BK211" s="136"/>
      <c r="BL211" s="136"/>
      <c r="BM211" s="136"/>
      <c r="BN211" s="136"/>
      <c r="BO211" s="136"/>
      <c r="BP211" s="136"/>
      <c r="BQ211" s="136"/>
      <c r="BR211" s="136"/>
      <c r="BS211" s="136"/>
      <c r="BT211" s="136"/>
      <c r="BU211" s="136"/>
      <c r="BV211" s="136"/>
      <c r="BW211" s="136"/>
      <c r="BX211" s="136"/>
      <c r="BY211" s="142"/>
      <c r="BZ211" s="142"/>
      <c r="CA211" s="142"/>
      <c r="CB211" s="142"/>
      <c r="CC211" s="142"/>
      <c r="CD211" s="142"/>
      <c r="CE211" s="142"/>
      <c r="CF211" s="142"/>
    </row>
    <row r="212" spans="1:84">
      <c r="A212" s="95">
        <v>36500</v>
      </c>
      <c r="B212" s="96" t="s">
        <v>589</v>
      </c>
      <c r="C212" s="116">
        <v>1542361988.9778728</v>
      </c>
      <c r="D212" s="117">
        <v>9.8579275670681449E-3</v>
      </c>
      <c r="E212" s="116"/>
      <c r="F212" s="136"/>
      <c r="G212" s="136"/>
      <c r="H212" s="136"/>
      <c r="I212" s="136"/>
      <c r="J212" s="136"/>
      <c r="K212" s="136"/>
      <c r="L212" s="136"/>
      <c r="M212" s="136"/>
      <c r="N212" s="136"/>
      <c r="O212" s="136"/>
      <c r="P212" s="136"/>
      <c r="Q212" s="136"/>
      <c r="R212" s="136"/>
      <c r="S212" s="136"/>
      <c r="T212" s="136"/>
      <c r="U212" s="136"/>
      <c r="V212" s="136"/>
      <c r="W212" s="136"/>
      <c r="X212" s="136"/>
      <c r="Y212" s="136"/>
      <c r="Z212" s="136"/>
      <c r="AA212" s="136"/>
      <c r="AB212" s="136"/>
      <c r="AC212" s="136"/>
      <c r="AD212" s="136"/>
      <c r="AE212" s="136"/>
      <c r="AF212" s="136"/>
      <c r="AG212" s="136"/>
      <c r="AH212" s="136"/>
      <c r="AI212" s="136"/>
      <c r="AJ212" s="136"/>
      <c r="AK212" s="136"/>
      <c r="AL212" s="136"/>
      <c r="AM212" s="136"/>
      <c r="AN212" s="136"/>
      <c r="AO212" s="136"/>
      <c r="AP212" s="136"/>
      <c r="AQ212" s="136"/>
      <c r="AR212" s="136"/>
      <c r="AS212" s="136"/>
      <c r="AT212" s="136"/>
      <c r="AU212" s="137"/>
      <c r="AV212" s="137"/>
      <c r="AW212" s="137"/>
      <c r="AX212" s="137"/>
      <c r="AY212" s="137"/>
      <c r="AZ212" s="137"/>
      <c r="BA212" s="137"/>
      <c r="BB212" s="137"/>
      <c r="BC212" s="138"/>
      <c r="BD212" s="139"/>
      <c r="BE212" s="140"/>
      <c r="BF212" s="140"/>
      <c r="BG212" s="141"/>
      <c r="BH212" s="141"/>
      <c r="BI212" s="136"/>
      <c r="BJ212" s="136"/>
      <c r="BK212" s="136"/>
      <c r="BL212" s="136"/>
      <c r="BM212" s="136"/>
      <c r="BN212" s="136"/>
      <c r="BO212" s="136"/>
      <c r="BP212" s="136"/>
      <c r="BQ212" s="136"/>
      <c r="BR212" s="136"/>
      <c r="BS212" s="136"/>
      <c r="BT212" s="136"/>
      <c r="BU212" s="136"/>
      <c r="BV212" s="136"/>
      <c r="BW212" s="136"/>
      <c r="BX212" s="136"/>
      <c r="BY212" s="142"/>
      <c r="BZ212" s="142"/>
      <c r="CA212" s="142"/>
      <c r="CB212" s="142"/>
      <c r="CC212" s="142"/>
      <c r="CD212" s="142"/>
      <c r="CE212" s="142"/>
      <c r="CF212" s="142"/>
    </row>
    <row r="213" spans="1:84">
      <c r="A213" s="95">
        <v>36501</v>
      </c>
      <c r="B213" s="96" t="s">
        <v>590</v>
      </c>
      <c r="C213" s="116">
        <v>19152611.798280988</v>
      </c>
      <c r="D213" s="117">
        <v>1.22412936247703E-4</v>
      </c>
      <c r="E213" s="116"/>
      <c r="F213" s="136"/>
      <c r="G213" s="136"/>
      <c r="H213" s="136"/>
      <c r="I213" s="136"/>
      <c r="J213" s="136"/>
      <c r="K213" s="136"/>
      <c r="L213" s="136"/>
      <c r="M213" s="136"/>
      <c r="N213" s="136"/>
      <c r="O213" s="136"/>
      <c r="P213" s="136"/>
      <c r="Q213" s="136"/>
      <c r="R213" s="136"/>
      <c r="S213" s="136"/>
      <c r="T213" s="136"/>
      <c r="U213" s="136"/>
      <c r="V213" s="136"/>
      <c r="W213" s="136"/>
      <c r="X213" s="136"/>
      <c r="Y213" s="136"/>
      <c r="Z213" s="136"/>
      <c r="AA213" s="136"/>
      <c r="AB213" s="136"/>
      <c r="AC213" s="136"/>
      <c r="AD213" s="136"/>
      <c r="AE213" s="136"/>
      <c r="AF213" s="136"/>
      <c r="AG213" s="136"/>
      <c r="AH213" s="136"/>
      <c r="AI213" s="136"/>
      <c r="AJ213" s="136"/>
      <c r="AK213" s="136"/>
      <c r="AL213" s="136"/>
      <c r="AM213" s="136"/>
      <c r="AN213" s="136"/>
      <c r="AO213" s="136"/>
      <c r="AP213" s="136"/>
      <c r="AQ213" s="136"/>
      <c r="AR213" s="136"/>
      <c r="AS213" s="136"/>
      <c r="AT213" s="136"/>
      <c r="AU213" s="137"/>
      <c r="AV213" s="137"/>
      <c r="AW213" s="137"/>
      <c r="AX213" s="137"/>
      <c r="AY213" s="137"/>
      <c r="AZ213" s="137"/>
      <c r="BA213" s="137"/>
      <c r="BB213" s="137"/>
      <c r="BC213" s="138"/>
      <c r="BD213" s="139"/>
      <c r="BE213" s="140"/>
      <c r="BF213" s="140"/>
      <c r="BG213" s="141"/>
      <c r="BH213" s="141"/>
      <c r="BI213" s="136"/>
      <c r="BJ213" s="136"/>
      <c r="BK213" s="136"/>
      <c r="BL213" s="136"/>
      <c r="BM213" s="136"/>
      <c r="BN213" s="136"/>
      <c r="BO213" s="136"/>
      <c r="BP213" s="136"/>
      <c r="BQ213" s="136"/>
      <c r="BR213" s="136"/>
      <c r="BS213" s="136"/>
      <c r="BT213" s="136"/>
      <c r="BU213" s="136"/>
      <c r="BV213" s="136"/>
      <c r="BW213" s="136"/>
      <c r="BX213" s="136"/>
      <c r="BY213" s="142"/>
      <c r="BZ213" s="142"/>
      <c r="CA213" s="142"/>
      <c r="CB213" s="142"/>
      <c r="CC213" s="142"/>
      <c r="CD213" s="142"/>
      <c r="CE213" s="142"/>
      <c r="CF213" s="142"/>
    </row>
    <row r="214" spans="1:84">
      <c r="A214" s="95">
        <v>36502</v>
      </c>
      <c r="B214" s="96" t="s">
        <v>591</v>
      </c>
      <c r="C214" s="116">
        <v>7035695.4420809932</v>
      </c>
      <c r="D214" s="117">
        <v>4.4968286658794819E-5</v>
      </c>
      <c r="E214" s="116"/>
      <c r="F214" s="136"/>
      <c r="G214" s="136"/>
      <c r="H214" s="136"/>
      <c r="I214" s="136"/>
      <c r="J214" s="136"/>
      <c r="K214" s="136"/>
      <c r="L214" s="136"/>
      <c r="M214" s="136"/>
      <c r="N214" s="136"/>
      <c r="O214" s="136"/>
      <c r="P214" s="136"/>
      <c r="Q214" s="136"/>
      <c r="R214" s="136"/>
      <c r="S214" s="136"/>
      <c r="T214" s="136"/>
      <c r="U214" s="136"/>
      <c r="V214" s="136"/>
      <c r="W214" s="136"/>
      <c r="X214" s="136"/>
      <c r="Y214" s="136"/>
      <c r="Z214" s="136"/>
      <c r="AA214" s="136"/>
      <c r="AB214" s="136"/>
      <c r="AC214" s="136"/>
      <c r="AD214" s="136"/>
      <c r="AE214" s="136"/>
      <c r="AF214" s="136"/>
      <c r="AG214" s="136"/>
      <c r="AH214" s="136"/>
      <c r="AI214" s="136"/>
      <c r="AJ214" s="136"/>
      <c r="AK214" s="136"/>
      <c r="AL214" s="136"/>
      <c r="AM214" s="136"/>
      <c r="AN214" s="136"/>
      <c r="AO214" s="136"/>
      <c r="AP214" s="136"/>
      <c r="AQ214" s="136"/>
      <c r="AR214" s="136"/>
      <c r="AS214" s="136"/>
      <c r="AT214" s="136"/>
      <c r="AU214" s="137"/>
      <c r="AV214" s="137"/>
      <c r="AW214" s="137"/>
      <c r="AX214" s="137"/>
      <c r="AY214" s="137"/>
      <c r="AZ214" s="137"/>
      <c r="BA214" s="137"/>
      <c r="BB214" s="137"/>
      <c r="BC214" s="138"/>
      <c r="BD214" s="139"/>
      <c r="BE214" s="140"/>
      <c r="BF214" s="140"/>
      <c r="BG214" s="141"/>
      <c r="BH214" s="141"/>
      <c r="BI214" s="136"/>
      <c r="BJ214" s="136"/>
      <c r="BK214" s="136"/>
      <c r="BL214" s="136"/>
      <c r="BM214" s="136"/>
      <c r="BN214" s="136"/>
      <c r="BO214" s="136"/>
      <c r="BP214" s="136"/>
      <c r="BQ214" s="136"/>
      <c r="BR214" s="136"/>
      <c r="BS214" s="136"/>
      <c r="BT214" s="136"/>
      <c r="BU214" s="136"/>
      <c r="BV214" s="136"/>
      <c r="BW214" s="136"/>
      <c r="BX214" s="136"/>
      <c r="BY214" s="142"/>
      <c r="BZ214" s="142"/>
      <c r="CA214" s="142"/>
      <c r="CB214" s="142"/>
      <c r="CC214" s="142"/>
      <c r="CD214" s="142"/>
      <c r="CE214" s="142"/>
      <c r="CF214" s="142"/>
    </row>
    <row r="215" spans="1:84">
      <c r="A215" s="95">
        <v>36505</v>
      </c>
      <c r="B215" s="96" t="s">
        <v>592</v>
      </c>
      <c r="C215" s="116">
        <v>291502967.45891494</v>
      </c>
      <c r="D215" s="117">
        <v>1.8631262695340137E-3</v>
      </c>
      <c r="E215" s="116"/>
      <c r="F215" s="136"/>
      <c r="G215" s="136"/>
      <c r="H215" s="136"/>
      <c r="I215" s="136"/>
      <c r="J215" s="136"/>
      <c r="K215" s="136"/>
      <c r="L215" s="136"/>
      <c r="M215" s="136"/>
      <c r="N215" s="136"/>
      <c r="O215" s="136"/>
      <c r="P215" s="136"/>
      <c r="Q215" s="136"/>
      <c r="R215" s="136"/>
      <c r="S215" s="136"/>
      <c r="T215" s="136"/>
      <c r="U215" s="136"/>
      <c r="V215" s="136"/>
      <c r="W215" s="136"/>
      <c r="X215" s="136"/>
      <c r="Y215" s="136"/>
      <c r="Z215" s="136"/>
      <c r="AA215" s="136"/>
      <c r="AB215" s="136"/>
      <c r="AC215" s="136"/>
      <c r="AD215" s="136"/>
      <c r="AE215" s="136"/>
      <c r="AF215" s="136"/>
      <c r="AG215" s="136"/>
      <c r="AH215" s="136"/>
      <c r="AI215" s="136"/>
      <c r="AJ215" s="136"/>
      <c r="AK215" s="136"/>
      <c r="AL215" s="136"/>
      <c r="AM215" s="136"/>
      <c r="AN215" s="136"/>
      <c r="AO215" s="136"/>
      <c r="AP215" s="136"/>
      <c r="AQ215" s="136"/>
      <c r="AR215" s="136"/>
      <c r="AS215" s="136"/>
      <c r="AT215" s="136"/>
      <c r="AU215" s="137"/>
      <c r="AV215" s="137"/>
      <c r="AW215" s="137"/>
      <c r="AX215" s="137"/>
      <c r="AY215" s="137"/>
      <c r="AZ215" s="137"/>
      <c r="BA215" s="137"/>
      <c r="BB215" s="137"/>
      <c r="BC215" s="138"/>
      <c r="BD215" s="139"/>
      <c r="BE215" s="140"/>
      <c r="BF215" s="140"/>
      <c r="BG215" s="141"/>
      <c r="BH215" s="141"/>
      <c r="BI215" s="136"/>
      <c r="BJ215" s="136"/>
      <c r="BK215" s="136"/>
      <c r="BL215" s="136"/>
      <c r="BM215" s="136"/>
      <c r="BN215" s="136"/>
      <c r="BO215" s="136"/>
      <c r="BP215" s="136"/>
      <c r="BQ215" s="136"/>
      <c r="BR215" s="136"/>
      <c r="BS215" s="136"/>
      <c r="BT215" s="136"/>
      <c r="BU215" s="136"/>
      <c r="BV215" s="136"/>
      <c r="BW215" s="136"/>
      <c r="BX215" s="136"/>
      <c r="BY215" s="142"/>
      <c r="BZ215" s="142"/>
      <c r="CA215" s="142"/>
      <c r="CB215" s="142"/>
      <c r="CC215" s="142"/>
      <c r="CD215" s="142"/>
      <c r="CE215" s="142"/>
      <c r="CF215" s="142"/>
    </row>
    <row r="216" spans="1:84">
      <c r="A216" s="95">
        <v>36600</v>
      </c>
      <c r="B216" s="96" t="s">
        <v>593</v>
      </c>
      <c r="C216" s="116">
        <v>107714503.50018692</v>
      </c>
      <c r="D216" s="117">
        <v>6.8845172599931359E-4</v>
      </c>
      <c r="E216" s="116"/>
      <c r="F216" s="136"/>
      <c r="G216" s="136"/>
      <c r="H216" s="136"/>
      <c r="I216" s="136"/>
      <c r="J216" s="136"/>
      <c r="K216" s="136"/>
      <c r="L216" s="136"/>
      <c r="M216" s="136"/>
      <c r="N216" s="136"/>
      <c r="O216" s="136"/>
      <c r="P216" s="136"/>
      <c r="Q216" s="136"/>
      <c r="R216" s="136"/>
      <c r="S216" s="136"/>
      <c r="T216" s="136"/>
      <c r="U216" s="136"/>
      <c r="V216" s="136"/>
      <c r="W216" s="136"/>
      <c r="X216" s="136"/>
      <c r="Y216" s="136"/>
      <c r="Z216" s="136"/>
      <c r="AA216" s="136"/>
      <c r="AB216" s="136"/>
      <c r="AC216" s="136"/>
      <c r="AD216" s="136"/>
      <c r="AE216" s="136"/>
      <c r="AF216" s="136"/>
      <c r="AG216" s="136"/>
      <c r="AH216" s="136"/>
      <c r="AI216" s="136"/>
      <c r="AJ216" s="136"/>
      <c r="AK216" s="136"/>
      <c r="AL216" s="136"/>
      <c r="AM216" s="136"/>
      <c r="AN216" s="136"/>
      <c r="AO216" s="136"/>
      <c r="AP216" s="136"/>
      <c r="AQ216" s="136"/>
      <c r="AR216" s="136"/>
      <c r="AS216" s="136"/>
      <c r="AT216" s="136"/>
      <c r="AU216" s="137"/>
      <c r="AV216" s="137"/>
      <c r="AW216" s="137"/>
      <c r="AX216" s="137"/>
      <c r="AY216" s="137"/>
      <c r="AZ216" s="137"/>
      <c r="BA216" s="137"/>
      <c r="BB216" s="137"/>
      <c r="BC216" s="138"/>
      <c r="BD216" s="139"/>
      <c r="BE216" s="140"/>
      <c r="BF216" s="140"/>
      <c r="BG216" s="141"/>
      <c r="BH216" s="141"/>
      <c r="BI216" s="136"/>
      <c r="BJ216" s="136"/>
      <c r="BK216" s="136"/>
      <c r="BL216" s="136"/>
      <c r="BM216" s="136"/>
      <c r="BN216" s="136"/>
      <c r="BO216" s="136"/>
      <c r="BP216" s="136"/>
      <c r="BQ216" s="136"/>
      <c r="BR216" s="136"/>
      <c r="BS216" s="136"/>
      <c r="BT216" s="136"/>
      <c r="BU216" s="136"/>
      <c r="BV216" s="136"/>
      <c r="BW216" s="136"/>
      <c r="BX216" s="136"/>
      <c r="BY216" s="142"/>
      <c r="BZ216" s="142"/>
      <c r="CA216" s="142"/>
      <c r="CB216" s="142"/>
      <c r="CC216" s="142"/>
      <c r="CD216" s="142"/>
      <c r="CE216" s="142"/>
      <c r="CF216" s="142"/>
    </row>
    <row r="217" spans="1:84">
      <c r="A217" s="95">
        <v>36601</v>
      </c>
      <c r="B217" s="96" t="s">
        <v>594</v>
      </c>
      <c r="C217" s="116">
        <v>66010032.646546975</v>
      </c>
      <c r="D217" s="117">
        <v>4.2189973895862074E-4</v>
      </c>
      <c r="E217" s="116"/>
      <c r="F217" s="136"/>
      <c r="G217" s="136"/>
      <c r="H217" s="136"/>
      <c r="I217" s="136"/>
      <c r="J217" s="136"/>
      <c r="K217" s="136"/>
      <c r="L217" s="136"/>
      <c r="M217" s="136"/>
      <c r="N217" s="136"/>
      <c r="O217" s="136"/>
      <c r="P217" s="136"/>
      <c r="Q217" s="136"/>
      <c r="R217" s="136"/>
      <c r="S217" s="136"/>
      <c r="T217" s="136"/>
      <c r="U217" s="136"/>
      <c r="V217" s="136"/>
      <c r="W217" s="136"/>
      <c r="X217" s="136"/>
      <c r="Y217" s="136"/>
      <c r="Z217" s="136"/>
      <c r="AA217" s="136"/>
      <c r="AB217" s="136"/>
      <c r="AC217" s="136"/>
      <c r="AD217" s="136"/>
      <c r="AE217" s="136"/>
      <c r="AF217" s="136"/>
      <c r="AG217" s="136"/>
      <c r="AH217" s="136"/>
      <c r="AI217" s="136"/>
      <c r="AJ217" s="136"/>
      <c r="AK217" s="136"/>
      <c r="AL217" s="136"/>
      <c r="AM217" s="136"/>
      <c r="AN217" s="136"/>
      <c r="AO217" s="136"/>
      <c r="AP217" s="136"/>
      <c r="AQ217" s="136"/>
      <c r="AR217" s="136"/>
      <c r="AS217" s="136"/>
      <c r="AT217" s="136"/>
      <c r="AU217" s="137"/>
      <c r="AV217" s="137"/>
      <c r="AW217" s="137"/>
      <c r="AX217" s="137"/>
      <c r="AY217" s="137"/>
      <c r="AZ217" s="137"/>
      <c r="BA217" s="137"/>
      <c r="BB217" s="137"/>
      <c r="BC217" s="138"/>
      <c r="BD217" s="139"/>
      <c r="BE217" s="140"/>
      <c r="BF217" s="140"/>
      <c r="BG217" s="141"/>
      <c r="BH217" s="141"/>
      <c r="BI217" s="136"/>
      <c r="BJ217" s="136"/>
      <c r="BK217" s="136"/>
      <c r="BL217" s="136"/>
      <c r="BM217" s="136"/>
      <c r="BN217" s="136"/>
      <c r="BO217" s="136"/>
      <c r="BP217" s="136"/>
      <c r="BQ217" s="136"/>
      <c r="BR217" s="136"/>
      <c r="BS217" s="136"/>
      <c r="BT217" s="136"/>
      <c r="BU217" s="136"/>
      <c r="BV217" s="136"/>
      <c r="BW217" s="136"/>
      <c r="BX217" s="136"/>
      <c r="BY217" s="142"/>
      <c r="BZ217" s="142"/>
      <c r="CA217" s="142"/>
      <c r="CB217" s="142"/>
      <c r="CC217" s="142"/>
      <c r="CD217" s="142"/>
      <c r="CE217" s="142"/>
      <c r="CF217" s="142"/>
    </row>
    <row r="218" spans="1:84">
      <c r="A218" s="95">
        <v>36700</v>
      </c>
      <c r="B218" s="96" t="s">
        <v>595</v>
      </c>
      <c r="C218" s="116">
        <v>1301036489.7279294</v>
      </c>
      <c r="D218" s="117">
        <v>8.3155080127136904E-3</v>
      </c>
      <c r="E218" s="116"/>
      <c r="F218" s="136"/>
      <c r="G218" s="136"/>
      <c r="H218" s="136"/>
      <c r="I218" s="136"/>
      <c r="J218" s="136"/>
      <c r="K218" s="136"/>
      <c r="L218" s="136"/>
      <c r="M218" s="136"/>
      <c r="N218" s="136"/>
      <c r="O218" s="136"/>
      <c r="P218" s="136"/>
      <c r="Q218" s="136"/>
      <c r="R218" s="136"/>
      <c r="S218" s="136"/>
      <c r="T218" s="136"/>
      <c r="U218" s="136"/>
      <c r="V218" s="136"/>
      <c r="W218" s="136"/>
      <c r="X218" s="136"/>
      <c r="Y218" s="136"/>
      <c r="Z218" s="136"/>
      <c r="AA218" s="136"/>
      <c r="AB218" s="136"/>
      <c r="AC218" s="136"/>
      <c r="AD218" s="136"/>
      <c r="AE218" s="136"/>
      <c r="AF218" s="136"/>
      <c r="AG218" s="136"/>
      <c r="AH218" s="136"/>
      <c r="AI218" s="136"/>
      <c r="AJ218" s="136"/>
      <c r="AK218" s="136"/>
      <c r="AL218" s="136"/>
      <c r="AM218" s="136"/>
      <c r="AN218" s="136"/>
      <c r="AO218" s="136"/>
      <c r="AP218" s="136"/>
      <c r="AQ218" s="136"/>
      <c r="AR218" s="136"/>
      <c r="AS218" s="136"/>
      <c r="AT218" s="136"/>
      <c r="AU218" s="137"/>
      <c r="AV218" s="137"/>
      <c r="AW218" s="137"/>
      <c r="AX218" s="137"/>
      <c r="AY218" s="137"/>
      <c r="AZ218" s="137"/>
      <c r="BA218" s="137"/>
      <c r="BB218" s="137"/>
      <c r="BC218" s="138"/>
      <c r="BD218" s="139"/>
      <c r="BE218" s="140"/>
      <c r="BF218" s="140"/>
      <c r="BG218" s="141"/>
      <c r="BH218" s="141"/>
      <c r="BI218" s="136"/>
      <c r="BJ218" s="136"/>
      <c r="BK218" s="136"/>
      <c r="BL218" s="136"/>
      <c r="BM218" s="136"/>
      <c r="BN218" s="136"/>
      <c r="BO218" s="136"/>
      <c r="BP218" s="136"/>
      <c r="BQ218" s="136"/>
      <c r="BR218" s="136"/>
      <c r="BS218" s="136"/>
      <c r="BT218" s="136"/>
      <c r="BU218" s="136"/>
      <c r="BV218" s="136"/>
      <c r="BW218" s="136"/>
      <c r="BX218" s="136"/>
      <c r="BY218" s="142"/>
      <c r="BZ218" s="142"/>
      <c r="CA218" s="142"/>
      <c r="CB218" s="142"/>
      <c r="CC218" s="142"/>
      <c r="CD218" s="142"/>
      <c r="CE218" s="142"/>
      <c r="CF218" s="142"/>
    </row>
    <row r="219" spans="1:84">
      <c r="A219" s="95">
        <v>36701</v>
      </c>
      <c r="B219" s="96" t="s">
        <v>596</v>
      </c>
      <c r="C219" s="116">
        <v>4866683.7611379996</v>
      </c>
      <c r="D219" s="117">
        <v>3.1105159717349231E-5</v>
      </c>
      <c r="E219" s="116"/>
      <c r="F219" s="136"/>
      <c r="G219" s="136"/>
      <c r="H219" s="136"/>
      <c r="I219" s="136"/>
      <c r="J219" s="136"/>
      <c r="K219" s="136"/>
      <c r="L219" s="136"/>
      <c r="M219" s="136"/>
      <c r="N219" s="136"/>
      <c r="O219" s="136"/>
      <c r="P219" s="136"/>
      <c r="Q219" s="136"/>
      <c r="R219" s="136"/>
      <c r="S219" s="136"/>
      <c r="T219" s="136"/>
      <c r="U219" s="136"/>
      <c r="V219" s="136"/>
      <c r="W219" s="136"/>
      <c r="X219" s="136"/>
      <c r="Y219" s="136"/>
      <c r="Z219" s="136"/>
      <c r="AA219" s="136"/>
      <c r="AB219" s="136"/>
      <c r="AC219" s="136"/>
      <c r="AD219" s="136"/>
      <c r="AE219" s="136"/>
      <c r="AF219" s="136"/>
      <c r="AG219" s="136"/>
      <c r="AH219" s="136"/>
      <c r="AI219" s="136"/>
      <c r="AJ219" s="136"/>
      <c r="AK219" s="136"/>
      <c r="AL219" s="136"/>
      <c r="AM219" s="136"/>
      <c r="AN219" s="136"/>
      <c r="AO219" s="136"/>
      <c r="AP219" s="136"/>
      <c r="AQ219" s="136"/>
      <c r="AR219" s="136"/>
      <c r="AS219" s="136"/>
      <c r="AT219" s="136"/>
      <c r="AU219" s="137"/>
      <c r="AV219" s="137"/>
      <c r="AW219" s="137"/>
      <c r="AX219" s="137"/>
      <c r="AY219" s="137"/>
      <c r="AZ219" s="137"/>
      <c r="BA219" s="137"/>
      <c r="BB219" s="137"/>
      <c r="BC219" s="138"/>
      <c r="BD219" s="139"/>
      <c r="BE219" s="140"/>
      <c r="BF219" s="140"/>
      <c r="BG219" s="141"/>
      <c r="BH219" s="141"/>
      <c r="BI219" s="136"/>
      <c r="BJ219" s="136"/>
      <c r="BK219" s="136"/>
      <c r="BL219" s="136"/>
      <c r="BM219" s="136"/>
      <c r="BN219" s="136"/>
      <c r="BO219" s="136"/>
      <c r="BP219" s="136"/>
      <c r="BQ219" s="136"/>
      <c r="BR219" s="136"/>
      <c r="BS219" s="136"/>
      <c r="BT219" s="136"/>
      <c r="BU219" s="136"/>
      <c r="BV219" s="136"/>
      <c r="BW219" s="136"/>
      <c r="BX219" s="136"/>
      <c r="BY219" s="142"/>
      <c r="BZ219" s="142"/>
      <c r="CA219" s="142"/>
      <c r="CB219" s="142"/>
      <c r="CC219" s="142"/>
      <c r="CD219" s="142"/>
      <c r="CE219" s="142"/>
      <c r="CF219" s="142"/>
    </row>
    <row r="220" spans="1:84">
      <c r="A220" s="95">
        <v>36705</v>
      </c>
      <c r="B220" s="96" t="s">
        <v>597</v>
      </c>
      <c r="C220" s="116">
        <v>139912200.92574275</v>
      </c>
      <c r="D220" s="117">
        <v>8.9424165813959484E-4</v>
      </c>
      <c r="E220" s="116"/>
      <c r="F220" s="136"/>
      <c r="G220" s="136"/>
      <c r="H220" s="136"/>
      <c r="I220" s="136"/>
      <c r="J220" s="136"/>
      <c r="K220" s="136"/>
      <c r="L220" s="136"/>
      <c r="M220" s="136"/>
      <c r="N220" s="136"/>
      <c r="O220" s="136"/>
      <c r="P220" s="136"/>
      <c r="Q220" s="136"/>
      <c r="R220" s="136"/>
      <c r="S220" s="136"/>
      <c r="T220" s="136"/>
      <c r="U220" s="136"/>
      <c r="V220" s="136"/>
      <c r="W220" s="136"/>
      <c r="X220" s="136"/>
      <c r="Y220" s="136"/>
      <c r="Z220" s="136"/>
      <c r="AA220" s="136"/>
      <c r="AB220" s="136"/>
      <c r="AC220" s="136"/>
      <c r="AD220" s="136"/>
      <c r="AE220" s="136"/>
      <c r="AF220" s="136"/>
      <c r="AG220" s="136"/>
      <c r="AH220" s="136"/>
      <c r="AI220" s="136"/>
      <c r="AJ220" s="136"/>
      <c r="AK220" s="136"/>
      <c r="AL220" s="136"/>
      <c r="AM220" s="136"/>
      <c r="AN220" s="136"/>
      <c r="AO220" s="136"/>
      <c r="AP220" s="136"/>
      <c r="AQ220" s="136"/>
      <c r="AR220" s="136"/>
      <c r="AS220" s="136"/>
      <c r="AT220" s="136"/>
      <c r="AU220" s="137"/>
      <c r="AV220" s="137"/>
      <c r="AW220" s="137"/>
      <c r="AX220" s="137"/>
      <c r="AY220" s="137"/>
      <c r="AZ220" s="137"/>
      <c r="BA220" s="137"/>
      <c r="BB220" s="137"/>
      <c r="BC220" s="138"/>
      <c r="BD220" s="139"/>
      <c r="BE220" s="140"/>
      <c r="BF220" s="140"/>
      <c r="BG220" s="141"/>
      <c r="BH220" s="141"/>
      <c r="BI220" s="136"/>
      <c r="BJ220" s="136"/>
      <c r="BK220" s="136"/>
      <c r="BL220" s="136"/>
      <c r="BM220" s="136"/>
      <c r="BN220" s="136"/>
      <c r="BO220" s="136"/>
      <c r="BP220" s="136"/>
      <c r="BQ220" s="136"/>
      <c r="BR220" s="136"/>
      <c r="BS220" s="136"/>
      <c r="BT220" s="136"/>
      <c r="BU220" s="136"/>
      <c r="BV220" s="136"/>
      <c r="BW220" s="136"/>
      <c r="BX220" s="136"/>
      <c r="BY220" s="142"/>
      <c r="BZ220" s="142"/>
      <c r="CA220" s="142"/>
      <c r="CB220" s="142"/>
      <c r="CC220" s="142"/>
      <c r="CD220" s="142"/>
      <c r="CE220" s="142"/>
      <c r="CF220" s="142"/>
    </row>
    <row r="221" spans="1:84">
      <c r="A221" s="95">
        <v>36800</v>
      </c>
      <c r="B221" s="96" t="s">
        <v>598</v>
      </c>
      <c r="C221" s="116">
        <v>501232894.45399964</v>
      </c>
      <c r="D221" s="117">
        <v>3.203604343902388E-3</v>
      </c>
      <c r="E221" s="116"/>
      <c r="F221" s="136"/>
      <c r="G221" s="136"/>
      <c r="H221" s="136"/>
      <c r="I221" s="136"/>
      <c r="J221" s="136"/>
      <c r="K221" s="136"/>
      <c r="L221" s="136"/>
      <c r="M221" s="136"/>
      <c r="N221" s="136"/>
      <c r="O221" s="136"/>
      <c r="P221" s="136"/>
      <c r="Q221" s="136"/>
      <c r="R221" s="136"/>
      <c r="S221" s="136"/>
      <c r="T221" s="136"/>
      <c r="U221" s="136"/>
      <c r="V221" s="136"/>
      <c r="W221" s="136"/>
      <c r="X221" s="136"/>
      <c r="Y221" s="136"/>
      <c r="Z221" s="136"/>
      <c r="AA221" s="136"/>
      <c r="AB221" s="136"/>
      <c r="AC221" s="136"/>
      <c r="AD221" s="136"/>
      <c r="AE221" s="136"/>
      <c r="AF221" s="136"/>
      <c r="AG221" s="136"/>
      <c r="AH221" s="136"/>
      <c r="AI221" s="136"/>
      <c r="AJ221" s="136"/>
      <c r="AK221" s="136"/>
      <c r="AL221" s="136"/>
      <c r="AM221" s="136"/>
      <c r="AN221" s="136"/>
      <c r="AO221" s="136"/>
      <c r="AP221" s="136"/>
      <c r="AQ221" s="136"/>
      <c r="AR221" s="136"/>
      <c r="AS221" s="136"/>
      <c r="AT221" s="136"/>
      <c r="AU221" s="137"/>
      <c r="AV221" s="137"/>
      <c r="AW221" s="137"/>
      <c r="AX221" s="137"/>
      <c r="AY221" s="137"/>
      <c r="AZ221" s="137"/>
      <c r="BA221" s="137"/>
      <c r="BB221" s="137"/>
      <c r="BC221" s="138"/>
      <c r="BD221" s="139"/>
      <c r="BE221" s="140"/>
      <c r="BF221" s="140"/>
      <c r="BG221" s="141"/>
      <c r="BH221" s="141"/>
      <c r="BI221" s="136"/>
      <c r="BJ221" s="136"/>
      <c r="BK221" s="136"/>
      <c r="BL221" s="136"/>
      <c r="BM221" s="136"/>
      <c r="BN221" s="136"/>
      <c r="BO221" s="136"/>
      <c r="BP221" s="136"/>
      <c r="BQ221" s="136"/>
      <c r="BR221" s="136"/>
      <c r="BS221" s="136"/>
      <c r="BT221" s="136"/>
      <c r="BU221" s="136"/>
      <c r="BV221" s="136"/>
      <c r="BW221" s="136"/>
      <c r="BX221" s="136"/>
      <c r="BY221" s="142"/>
      <c r="BZ221" s="142"/>
      <c r="CA221" s="142"/>
      <c r="CB221" s="142"/>
      <c r="CC221" s="142"/>
      <c r="CD221" s="142"/>
      <c r="CE221" s="142"/>
      <c r="CF221" s="142"/>
    </row>
    <row r="222" spans="1:84">
      <c r="A222" s="95">
        <v>36802</v>
      </c>
      <c r="B222" s="96" t="s">
        <v>599</v>
      </c>
      <c r="C222" s="116">
        <v>17711342.233002979</v>
      </c>
      <c r="D222" s="117">
        <v>1.1320113572314129E-4</v>
      </c>
      <c r="E222" s="116"/>
      <c r="F222" s="136"/>
      <c r="G222" s="136"/>
      <c r="H222" s="136"/>
      <c r="I222" s="136"/>
      <c r="J222" s="136"/>
      <c r="K222" s="136"/>
      <c r="L222" s="136"/>
      <c r="M222" s="136"/>
      <c r="N222" s="136"/>
      <c r="O222" s="136"/>
      <c r="P222" s="136"/>
      <c r="Q222" s="136"/>
      <c r="R222" s="136"/>
      <c r="S222" s="136"/>
      <c r="T222" s="136"/>
      <c r="U222" s="136"/>
      <c r="V222" s="136"/>
      <c r="W222" s="136"/>
      <c r="X222" s="136"/>
      <c r="Y222" s="136"/>
      <c r="Z222" s="136"/>
      <c r="AA222" s="136"/>
      <c r="AB222" s="136"/>
      <c r="AC222" s="136"/>
      <c r="AD222" s="136"/>
      <c r="AE222" s="136"/>
      <c r="AF222" s="136"/>
      <c r="AG222" s="136"/>
      <c r="AH222" s="136"/>
      <c r="AI222" s="136"/>
      <c r="AJ222" s="136"/>
      <c r="AK222" s="136"/>
      <c r="AL222" s="136"/>
      <c r="AM222" s="136"/>
      <c r="AN222" s="136"/>
      <c r="AO222" s="136"/>
      <c r="AP222" s="136"/>
      <c r="AQ222" s="136"/>
      <c r="AR222" s="136"/>
      <c r="AS222" s="136"/>
      <c r="AT222" s="136"/>
      <c r="AU222" s="137"/>
      <c r="AV222" s="137"/>
      <c r="AW222" s="137"/>
      <c r="AX222" s="137"/>
      <c r="AY222" s="137"/>
      <c r="AZ222" s="137"/>
      <c r="BA222" s="137"/>
      <c r="BB222" s="137"/>
      <c r="BC222" s="138"/>
      <c r="BD222" s="139"/>
      <c r="BE222" s="140"/>
      <c r="BF222" s="140"/>
      <c r="BG222" s="141"/>
      <c r="BH222" s="141"/>
      <c r="BI222" s="136"/>
      <c r="BJ222" s="136"/>
      <c r="BK222" s="136"/>
      <c r="BL222" s="136"/>
      <c r="BM222" s="136"/>
      <c r="BN222" s="136"/>
      <c r="BO222" s="136"/>
      <c r="BP222" s="136"/>
      <c r="BQ222" s="136"/>
      <c r="BR222" s="136"/>
      <c r="BS222" s="136"/>
      <c r="BT222" s="136"/>
      <c r="BU222" s="136"/>
      <c r="BV222" s="136"/>
      <c r="BW222" s="136"/>
      <c r="BX222" s="136"/>
      <c r="BY222" s="142"/>
      <c r="BZ222" s="142"/>
      <c r="CA222" s="142"/>
      <c r="CB222" s="142"/>
      <c r="CC222" s="142"/>
      <c r="CD222" s="142"/>
      <c r="CE222" s="142"/>
      <c r="CF222" s="142"/>
    </row>
    <row r="223" spans="1:84">
      <c r="A223" s="95">
        <v>36810</v>
      </c>
      <c r="B223" s="96" t="s">
        <v>600</v>
      </c>
      <c r="C223" s="116">
        <v>949490652.13117385</v>
      </c>
      <c r="D223" s="117">
        <v>6.0686208174258174E-3</v>
      </c>
      <c r="E223" s="116"/>
      <c r="F223" s="136"/>
      <c r="G223" s="136"/>
      <c r="H223" s="136"/>
      <c r="I223" s="136"/>
      <c r="J223" s="136"/>
      <c r="K223" s="136"/>
      <c r="L223" s="136"/>
      <c r="M223" s="136"/>
      <c r="N223" s="136"/>
      <c r="O223" s="136"/>
      <c r="P223" s="136"/>
      <c r="Q223" s="136"/>
      <c r="R223" s="136"/>
      <c r="S223" s="136"/>
      <c r="T223" s="136"/>
      <c r="U223" s="136"/>
      <c r="V223" s="136"/>
      <c r="W223" s="136"/>
      <c r="X223" s="136"/>
      <c r="Y223" s="136"/>
      <c r="Z223" s="136"/>
      <c r="AA223" s="136"/>
      <c r="AB223" s="136"/>
      <c r="AC223" s="136"/>
      <c r="AD223" s="136"/>
      <c r="AE223" s="136"/>
      <c r="AF223" s="136"/>
      <c r="AG223" s="136"/>
      <c r="AH223" s="136"/>
      <c r="AI223" s="136"/>
      <c r="AJ223" s="136"/>
      <c r="AK223" s="136"/>
      <c r="AL223" s="136"/>
      <c r="AM223" s="136"/>
      <c r="AN223" s="136"/>
      <c r="AO223" s="136"/>
      <c r="AP223" s="136"/>
      <c r="AQ223" s="136"/>
      <c r="AR223" s="136"/>
      <c r="AS223" s="136"/>
      <c r="AT223" s="136"/>
      <c r="AU223" s="137"/>
      <c r="AV223" s="137"/>
      <c r="AW223" s="137"/>
      <c r="AX223" s="137"/>
      <c r="AY223" s="137"/>
      <c r="AZ223" s="137"/>
      <c r="BA223" s="137"/>
      <c r="BB223" s="137"/>
      <c r="BC223" s="138"/>
      <c r="BD223" s="139"/>
      <c r="BE223" s="140"/>
      <c r="BF223" s="140"/>
      <c r="BG223" s="141"/>
      <c r="BH223" s="141"/>
      <c r="BI223" s="136"/>
      <c r="BJ223" s="136"/>
      <c r="BK223" s="136"/>
      <c r="BL223" s="136"/>
      <c r="BM223" s="136"/>
      <c r="BN223" s="136"/>
      <c r="BO223" s="136"/>
      <c r="BP223" s="136"/>
      <c r="BQ223" s="136"/>
      <c r="BR223" s="136"/>
      <c r="BS223" s="136"/>
      <c r="BT223" s="136"/>
      <c r="BU223" s="136"/>
      <c r="BV223" s="136"/>
      <c r="BW223" s="136"/>
      <c r="BX223" s="136"/>
      <c r="BY223" s="142"/>
      <c r="BZ223" s="142"/>
      <c r="CA223" s="142"/>
      <c r="CB223" s="142"/>
      <c r="CC223" s="142"/>
      <c r="CD223" s="142"/>
      <c r="CE223" s="142"/>
      <c r="CF223" s="142"/>
    </row>
    <row r="224" spans="1:84">
      <c r="A224" s="95">
        <v>36900</v>
      </c>
      <c r="B224" s="96" t="s">
        <v>601</v>
      </c>
      <c r="C224" s="116">
        <v>92701481.320374876</v>
      </c>
      <c r="D224" s="117">
        <v>5.9249676453825418E-4</v>
      </c>
      <c r="E224" s="116"/>
      <c r="F224" s="136"/>
      <c r="G224" s="136"/>
      <c r="H224" s="136"/>
      <c r="I224" s="136"/>
      <c r="J224" s="136"/>
      <c r="K224" s="136"/>
      <c r="L224" s="136"/>
      <c r="M224" s="136"/>
      <c r="N224" s="136"/>
      <c r="O224" s="136"/>
      <c r="P224" s="136"/>
      <c r="Q224" s="136"/>
      <c r="R224" s="136"/>
      <c r="S224" s="136"/>
      <c r="T224" s="136"/>
      <c r="U224" s="136"/>
      <c r="V224" s="136"/>
      <c r="W224" s="136"/>
      <c r="X224" s="136"/>
      <c r="Y224" s="136"/>
      <c r="Z224" s="136"/>
      <c r="AA224" s="136"/>
      <c r="AB224" s="136"/>
      <c r="AC224" s="136"/>
      <c r="AD224" s="136"/>
      <c r="AE224" s="136"/>
      <c r="AF224" s="136"/>
      <c r="AG224" s="136"/>
      <c r="AH224" s="136"/>
      <c r="AI224" s="136"/>
      <c r="AJ224" s="136"/>
      <c r="AK224" s="136"/>
      <c r="AL224" s="136"/>
      <c r="AM224" s="136"/>
      <c r="AN224" s="136"/>
      <c r="AO224" s="136"/>
      <c r="AP224" s="136"/>
      <c r="AQ224" s="136"/>
      <c r="AR224" s="136"/>
      <c r="AS224" s="136"/>
      <c r="AT224" s="136"/>
      <c r="AU224" s="137"/>
      <c r="AV224" s="137"/>
      <c r="AW224" s="137"/>
      <c r="AX224" s="137"/>
      <c r="AY224" s="137"/>
      <c r="AZ224" s="137"/>
      <c r="BA224" s="137"/>
      <c r="BB224" s="137"/>
      <c r="BC224" s="138"/>
      <c r="BD224" s="139"/>
      <c r="BE224" s="140"/>
      <c r="BF224" s="140"/>
      <c r="BG224" s="141"/>
      <c r="BH224" s="141"/>
      <c r="BI224" s="136"/>
      <c r="BJ224" s="136"/>
      <c r="BK224" s="136"/>
      <c r="BL224" s="136"/>
      <c r="BM224" s="136"/>
      <c r="BN224" s="136"/>
      <c r="BO224" s="136"/>
      <c r="BP224" s="136"/>
      <c r="BQ224" s="136"/>
      <c r="BR224" s="136"/>
      <c r="BS224" s="136"/>
      <c r="BT224" s="136"/>
      <c r="BU224" s="136"/>
      <c r="BV224" s="136"/>
      <c r="BW224" s="136"/>
      <c r="BX224" s="136"/>
      <c r="BY224" s="142"/>
      <c r="BZ224" s="142"/>
      <c r="CA224" s="142"/>
      <c r="CB224" s="142"/>
      <c r="CC224" s="142"/>
      <c r="CD224" s="142"/>
      <c r="CE224" s="142"/>
      <c r="CF224" s="142"/>
    </row>
    <row r="225" spans="1:84">
      <c r="A225" s="95">
        <v>36901</v>
      </c>
      <c r="B225" s="96" t="s">
        <v>602</v>
      </c>
      <c r="C225" s="116">
        <v>31549565.23931798</v>
      </c>
      <c r="D225" s="117">
        <v>2.0164742850528681E-4</v>
      </c>
      <c r="E225" s="116"/>
      <c r="F225" s="136"/>
      <c r="G225" s="136"/>
      <c r="H225" s="136"/>
      <c r="I225" s="136"/>
      <c r="J225" s="136"/>
      <c r="K225" s="136"/>
      <c r="L225" s="136"/>
      <c r="M225" s="136"/>
      <c r="N225" s="136"/>
      <c r="O225" s="136"/>
      <c r="P225" s="136"/>
      <c r="Q225" s="136"/>
      <c r="R225" s="136"/>
      <c r="S225" s="136"/>
      <c r="T225" s="136"/>
      <c r="U225" s="136"/>
      <c r="V225" s="136"/>
      <c r="W225" s="136"/>
      <c r="X225" s="136"/>
      <c r="Y225" s="136"/>
      <c r="Z225" s="136"/>
      <c r="AA225" s="136"/>
      <c r="AB225" s="136"/>
      <c r="AC225" s="136"/>
      <c r="AD225" s="136"/>
      <c r="AE225" s="136"/>
      <c r="AF225" s="136"/>
      <c r="AG225" s="136"/>
      <c r="AH225" s="136"/>
      <c r="AI225" s="136"/>
      <c r="AJ225" s="136"/>
      <c r="AK225" s="136"/>
      <c r="AL225" s="136"/>
      <c r="AM225" s="136"/>
      <c r="AN225" s="136"/>
      <c r="AO225" s="136"/>
      <c r="AP225" s="136"/>
      <c r="AQ225" s="136"/>
      <c r="AR225" s="136"/>
      <c r="AS225" s="136"/>
      <c r="AT225" s="136"/>
      <c r="AU225" s="137"/>
      <c r="AV225" s="137"/>
      <c r="AW225" s="137"/>
      <c r="AX225" s="137"/>
      <c r="AY225" s="137"/>
      <c r="AZ225" s="137"/>
      <c r="BA225" s="137"/>
      <c r="BB225" s="137"/>
      <c r="BC225" s="138"/>
      <c r="BD225" s="139"/>
      <c r="BE225" s="140"/>
      <c r="BF225" s="140"/>
      <c r="BG225" s="141"/>
      <c r="BH225" s="141"/>
      <c r="BI225" s="136"/>
      <c r="BJ225" s="136"/>
      <c r="BK225" s="136"/>
      <c r="BL225" s="136"/>
      <c r="BM225" s="136"/>
      <c r="BN225" s="136"/>
      <c r="BO225" s="136"/>
      <c r="BP225" s="136"/>
      <c r="BQ225" s="136"/>
      <c r="BR225" s="136"/>
      <c r="BS225" s="136"/>
      <c r="BT225" s="136"/>
      <c r="BU225" s="136"/>
      <c r="BV225" s="136"/>
      <c r="BW225" s="136"/>
      <c r="BX225" s="136"/>
      <c r="BY225" s="142"/>
      <c r="BZ225" s="142"/>
      <c r="CA225" s="142"/>
      <c r="CB225" s="142"/>
      <c r="CC225" s="142"/>
      <c r="CD225" s="142"/>
      <c r="CE225" s="142"/>
      <c r="CF225" s="142"/>
    </row>
    <row r="226" spans="1:84">
      <c r="A226" s="95">
        <v>36905</v>
      </c>
      <c r="B226" s="96" t="s">
        <v>603</v>
      </c>
      <c r="C226" s="116">
        <v>28647119.310463987</v>
      </c>
      <c r="D226" s="117">
        <v>1.8309659417557424E-4</v>
      </c>
      <c r="E226" s="116"/>
      <c r="F226" s="136"/>
      <c r="G226" s="136"/>
      <c r="H226" s="136"/>
      <c r="I226" s="136"/>
      <c r="J226" s="136"/>
      <c r="K226" s="136"/>
      <c r="L226" s="136"/>
      <c r="M226" s="136"/>
      <c r="N226" s="136"/>
      <c r="O226" s="136"/>
      <c r="P226" s="136"/>
      <c r="Q226" s="136"/>
      <c r="R226" s="136"/>
      <c r="S226" s="136"/>
      <c r="T226" s="136"/>
      <c r="U226" s="136"/>
      <c r="V226" s="136"/>
      <c r="W226" s="136"/>
      <c r="X226" s="136"/>
      <c r="Y226" s="136"/>
      <c r="Z226" s="136"/>
      <c r="AA226" s="136"/>
      <c r="AB226" s="136"/>
      <c r="AC226" s="136"/>
      <c r="AD226" s="136"/>
      <c r="AE226" s="136"/>
      <c r="AF226" s="136"/>
      <c r="AG226" s="136"/>
      <c r="AH226" s="136"/>
      <c r="AI226" s="136"/>
      <c r="AJ226" s="136"/>
      <c r="AK226" s="136"/>
      <c r="AL226" s="136"/>
      <c r="AM226" s="136"/>
      <c r="AN226" s="136"/>
      <c r="AO226" s="136"/>
      <c r="AP226" s="136"/>
      <c r="AQ226" s="136"/>
      <c r="AR226" s="136"/>
      <c r="AS226" s="136"/>
      <c r="AT226" s="136"/>
      <c r="AU226" s="137"/>
      <c r="AV226" s="137"/>
      <c r="AW226" s="137"/>
      <c r="AX226" s="137"/>
      <c r="AY226" s="137"/>
      <c r="AZ226" s="137"/>
      <c r="BA226" s="137"/>
      <c r="BB226" s="137"/>
      <c r="BC226" s="138"/>
      <c r="BD226" s="139"/>
      <c r="BE226" s="140"/>
      <c r="BF226" s="140"/>
      <c r="BG226" s="141"/>
      <c r="BH226" s="141"/>
      <c r="BI226" s="136"/>
      <c r="BJ226" s="136"/>
      <c r="BK226" s="136"/>
      <c r="BL226" s="136"/>
      <c r="BM226" s="136"/>
      <c r="BN226" s="136"/>
      <c r="BO226" s="136"/>
      <c r="BP226" s="136"/>
      <c r="BQ226" s="136"/>
      <c r="BR226" s="136"/>
      <c r="BS226" s="136"/>
      <c r="BT226" s="136"/>
      <c r="BU226" s="136"/>
      <c r="BV226" s="136"/>
      <c r="BW226" s="136"/>
      <c r="BX226" s="136"/>
      <c r="BY226" s="142"/>
      <c r="BZ226" s="142"/>
      <c r="CA226" s="142"/>
      <c r="CB226" s="142"/>
      <c r="CC226" s="142"/>
      <c r="CD226" s="142"/>
      <c r="CE226" s="142"/>
      <c r="CF226" s="142"/>
    </row>
    <row r="227" spans="1:84">
      <c r="A227" s="95">
        <v>37000</v>
      </c>
      <c r="B227" s="96" t="s">
        <v>604</v>
      </c>
      <c r="C227" s="116">
        <v>308087008.41017854</v>
      </c>
      <c r="D227" s="117">
        <v>1.9691223169179292E-3</v>
      </c>
      <c r="E227" s="116"/>
      <c r="F227" s="136"/>
      <c r="G227" s="136"/>
      <c r="H227" s="136"/>
      <c r="I227" s="136"/>
      <c r="J227" s="136"/>
      <c r="K227" s="136"/>
      <c r="L227" s="136"/>
      <c r="M227" s="136"/>
      <c r="N227" s="136"/>
      <c r="O227" s="136"/>
      <c r="P227" s="136"/>
      <c r="Q227" s="136"/>
      <c r="R227" s="136"/>
      <c r="S227" s="136"/>
      <c r="T227" s="136"/>
      <c r="U227" s="136"/>
      <c r="V227" s="136"/>
      <c r="W227" s="136"/>
      <c r="X227" s="136"/>
      <c r="Y227" s="136"/>
      <c r="Z227" s="136"/>
      <c r="AA227" s="136"/>
      <c r="AB227" s="136"/>
      <c r="AC227" s="136"/>
      <c r="AD227" s="136"/>
      <c r="AE227" s="136"/>
      <c r="AF227" s="136"/>
      <c r="AG227" s="136"/>
      <c r="AH227" s="136"/>
      <c r="AI227" s="136"/>
      <c r="AJ227" s="136"/>
      <c r="AK227" s="136"/>
      <c r="AL227" s="136"/>
      <c r="AM227" s="136"/>
      <c r="AN227" s="136"/>
      <c r="AO227" s="136"/>
      <c r="AP227" s="136"/>
      <c r="AQ227" s="136"/>
      <c r="AR227" s="136"/>
      <c r="AS227" s="136"/>
      <c r="AT227" s="136"/>
      <c r="AU227" s="137"/>
      <c r="AV227" s="137"/>
      <c r="AW227" s="137"/>
      <c r="AX227" s="137"/>
      <c r="AY227" s="137"/>
      <c r="AZ227" s="137"/>
      <c r="BA227" s="137"/>
      <c r="BB227" s="137"/>
      <c r="BC227" s="138"/>
      <c r="BD227" s="139"/>
      <c r="BE227" s="140"/>
      <c r="BF227" s="140"/>
      <c r="BG227" s="141"/>
      <c r="BH227" s="141"/>
      <c r="BI227" s="136"/>
      <c r="BJ227" s="136"/>
      <c r="BK227" s="136"/>
      <c r="BL227" s="136"/>
      <c r="BM227" s="136"/>
      <c r="BN227" s="136"/>
      <c r="BO227" s="136"/>
      <c r="BP227" s="136"/>
      <c r="BQ227" s="136"/>
      <c r="BR227" s="136"/>
      <c r="BS227" s="136"/>
      <c r="BT227" s="136"/>
      <c r="BU227" s="136"/>
      <c r="BV227" s="136"/>
      <c r="BW227" s="136"/>
      <c r="BX227" s="136"/>
      <c r="BY227" s="142"/>
      <c r="BZ227" s="142"/>
      <c r="CA227" s="142"/>
      <c r="CB227" s="142"/>
      <c r="CC227" s="142"/>
      <c r="CD227" s="142"/>
      <c r="CE227" s="142"/>
      <c r="CF227" s="142"/>
    </row>
    <row r="228" spans="1:84">
      <c r="A228" s="95">
        <v>37001</v>
      </c>
      <c r="B228" s="96" t="s">
        <v>327</v>
      </c>
      <c r="C228" s="116">
        <v>12119478.629130986</v>
      </c>
      <c r="D228" s="117">
        <v>7.7461026224964619E-5</v>
      </c>
      <c r="E228" s="116"/>
      <c r="F228" s="136"/>
      <c r="G228" s="136"/>
      <c r="H228" s="136"/>
      <c r="I228" s="136"/>
      <c r="J228" s="136"/>
      <c r="K228" s="136"/>
      <c r="L228" s="136"/>
      <c r="M228" s="136"/>
      <c r="N228" s="136"/>
      <c r="O228" s="136"/>
      <c r="P228" s="136"/>
      <c r="Q228" s="136"/>
      <c r="R228" s="136"/>
      <c r="S228" s="136"/>
      <c r="T228" s="136"/>
      <c r="U228" s="136"/>
      <c r="V228" s="136"/>
      <c r="W228" s="136"/>
      <c r="X228" s="136"/>
      <c r="Y228" s="136"/>
      <c r="Z228" s="136"/>
      <c r="AA228" s="136"/>
      <c r="AB228" s="136"/>
      <c r="AC228" s="136"/>
      <c r="AD228" s="136"/>
      <c r="AE228" s="136"/>
      <c r="AF228" s="136"/>
      <c r="AG228" s="136"/>
      <c r="AH228" s="136"/>
      <c r="AI228" s="136"/>
      <c r="AJ228" s="136"/>
      <c r="AK228" s="136"/>
      <c r="AL228" s="136"/>
      <c r="AM228" s="136"/>
      <c r="AN228" s="136"/>
      <c r="AO228" s="136"/>
      <c r="AP228" s="136"/>
      <c r="AQ228" s="136"/>
      <c r="AR228" s="136"/>
      <c r="AS228" s="136"/>
      <c r="AT228" s="136"/>
      <c r="AU228" s="137"/>
      <c r="AV228" s="137"/>
      <c r="AW228" s="137"/>
      <c r="AX228" s="137"/>
      <c r="AY228" s="137"/>
      <c r="AZ228" s="137"/>
      <c r="BA228" s="137"/>
      <c r="BB228" s="137"/>
      <c r="BC228" s="138"/>
      <c r="BD228" s="139"/>
      <c r="BE228" s="140"/>
      <c r="BF228" s="140"/>
      <c r="BG228" s="141"/>
      <c r="BH228" s="141"/>
      <c r="BI228" s="136"/>
      <c r="BJ228" s="136"/>
      <c r="BK228" s="136"/>
      <c r="BL228" s="136"/>
      <c r="BM228" s="136"/>
      <c r="BN228" s="136"/>
      <c r="BO228" s="136"/>
      <c r="BP228" s="136"/>
      <c r="BQ228" s="136"/>
      <c r="BR228" s="136"/>
      <c r="BS228" s="136"/>
      <c r="BT228" s="136"/>
      <c r="BU228" s="136"/>
      <c r="BV228" s="136"/>
      <c r="BW228" s="136"/>
      <c r="BX228" s="136"/>
      <c r="BY228" s="142"/>
      <c r="BZ228" s="142"/>
      <c r="CA228" s="142"/>
      <c r="CB228" s="142"/>
      <c r="CC228" s="142"/>
      <c r="CD228" s="142"/>
      <c r="CE228" s="142"/>
      <c r="CF228" s="142"/>
    </row>
    <row r="229" spans="1:84">
      <c r="A229" s="95">
        <v>37005</v>
      </c>
      <c r="B229" s="96" t="s">
        <v>605</v>
      </c>
      <c r="C229" s="116">
        <v>69477270.843236879</v>
      </c>
      <c r="D229" s="117">
        <v>4.4406041410816332E-4</v>
      </c>
      <c r="E229" s="116"/>
      <c r="F229" s="136"/>
      <c r="G229" s="136"/>
      <c r="H229" s="136"/>
      <c r="I229" s="136"/>
      <c r="J229" s="136"/>
      <c r="K229" s="136"/>
      <c r="L229" s="136"/>
      <c r="M229" s="136"/>
      <c r="N229" s="136"/>
      <c r="O229" s="136"/>
      <c r="P229" s="136"/>
      <c r="Q229" s="136"/>
      <c r="R229" s="136"/>
      <c r="S229" s="136"/>
      <c r="T229" s="136"/>
      <c r="U229" s="136"/>
      <c r="V229" s="136"/>
      <c r="W229" s="136"/>
      <c r="X229" s="136"/>
      <c r="Y229" s="136"/>
      <c r="Z229" s="136"/>
      <c r="AA229" s="136"/>
      <c r="AB229" s="136"/>
      <c r="AC229" s="136"/>
      <c r="AD229" s="136"/>
      <c r="AE229" s="136"/>
      <c r="AF229" s="136"/>
      <c r="AG229" s="136"/>
      <c r="AH229" s="136"/>
      <c r="AI229" s="136"/>
      <c r="AJ229" s="136"/>
      <c r="AK229" s="136"/>
      <c r="AL229" s="136"/>
      <c r="AM229" s="136"/>
      <c r="AN229" s="136"/>
      <c r="AO229" s="136"/>
      <c r="AP229" s="136"/>
      <c r="AQ229" s="136"/>
      <c r="AR229" s="136"/>
      <c r="AS229" s="136"/>
      <c r="AT229" s="136"/>
      <c r="AU229" s="137"/>
      <c r="AV229" s="137"/>
      <c r="AW229" s="137"/>
      <c r="AX229" s="137"/>
      <c r="AY229" s="137"/>
      <c r="AZ229" s="137"/>
      <c r="BA229" s="137"/>
      <c r="BB229" s="137"/>
      <c r="BC229" s="138"/>
      <c r="BD229" s="139"/>
      <c r="BE229" s="140"/>
      <c r="BF229" s="140"/>
      <c r="BG229" s="141"/>
      <c r="BH229" s="141"/>
      <c r="BI229" s="136"/>
      <c r="BJ229" s="136"/>
      <c r="BK229" s="136"/>
      <c r="BL229" s="136"/>
      <c r="BM229" s="136"/>
      <c r="BN229" s="136"/>
      <c r="BO229" s="136"/>
      <c r="BP229" s="136"/>
      <c r="BQ229" s="136"/>
      <c r="BR229" s="136"/>
      <c r="BS229" s="136"/>
      <c r="BT229" s="136"/>
      <c r="BU229" s="136"/>
      <c r="BV229" s="136"/>
      <c r="BW229" s="136"/>
      <c r="BX229" s="136"/>
      <c r="BY229" s="142"/>
      <c r="BZ229" s="142"/>
      <c r="CA229" s="142"/>
      <c r="CB229" s="142"/>
      <c r="CC229" s="142"/>
      <c r="CD229" s="142"/>
      <c r="CE229" s="142"/>
      <c r="CF229" s="142"/>
    </row>
    <row r="230" spans="1:84">
      <c r="A230" s="95">
        <v>37100</v>
      </c>
      <c r="B230" s="96" t="s">
        <v>606</v>
      </c>
      <c r="C230" s="116">
        <v>459404254.3984701</v>
      </c>
      <c r="D230" s="117">
        <v>2.936258735774664E-3</v>
      </c>
      <c r="E230" s="116"/>
      <c r="F230" s="136"/>
      <c r="G230" s="136"/>
      <c r="H230" s="136"/>
      <c r="I230" s="136"/>
      <c r="J230" s="136"/>
      <c r="K230" s="136"/>
      <c r="L230" s="136"/>
      <c r="M230" s="136"/>
      <c r="N230" s="136"/>
      <c r="O230" s="136"/>
      <c r="P230" s="136"/>
      <c r="Q230" s="136"/>
      <c r="R230" s="136"/>
      <c r="S230" s="136"/>
      <c r="T230" s="136"/>
      <c r="U230" s="136"/>
      <c r="V230" s="136"/>
      <c r="W230" s="136"/>
      <c r="X230" s="136"/>
      <c r="Y230" s="136"/>
      <c r="Z230" s="136"/>
      <c r="AA230" s="136"/>
      <c r="AB230" s="136"/>
      <c r="AC230" s="136"/>
      <c r="AD230" s="136"/>
      <c r="AE230" s="136"/>
      <c r="AF230" s="136"/>
      <c r="AG230" s="136"/>
      <c r="AH230" s="136"/>
      <c r="AI230" s="136"/>
      <c r="AJ230" s="136"/>
      <c r="AK230" s="136"/>
      <c r="AL230" s="136"/>
      <c r="AM230" s="136"/>
      <c r="AN230" s="136"/>
      <c r="AO230" s="136"/>
      <c r="AP230" s="136"/>
      <c r="AQ230" s="136"/>
      <c r="AR230" s="136"/>
      <c r="AS230" s="136"/>
      <c r="AT230" s="136"/>
      <c r="AU230" s="137"/>
      <c r="AV230" s="137"/>
      <c r="AW230" s="137"/>
      <c r="AX230" s="137"/>
      <c r="AY230" s="137"/>
      <c r="AZ230" s="137"/>
      <c r="BA230" s="137"/>
      <c r="BB230" s="137"/>
      <c r="BC230" s="138"/>
      <c r="BD230" s="139"/>
      <c r="BE230" s="140"/>
      <c r="BF230" s="140"/>
      <c r="BG230" s="141"/>
      <c r="BH230" s="141"/>
      <c r="BI230" s="136"/>
      <c r="BJ230" s="136"/>
      <c r="BK230" s="136"/>
      <c r="BL230" s="136"/>
      <c r="BM230" s="136"/>
      <c r="BN230" s="136"/>
      <c r="BO230" s="136"/>
      <c r="BP230" s="136"/>
      <c r="BQ230" s="136"/>
      <c r="BR230" s="136"/>
      <c r="BS230" s="136"/>
      <c r="BT230" s="136"/>
      <c r="BU230" s="136"/>
      <c r="BV230" s="136"/>
      <c r="BW230" s="136"/>
      <c r="BX230" s="136"/>
      <c r="BY230" s="142"/>
      <c r="BZ230" s="142"/>
      <c r="CA230" s="142"/>
      <c r="CB230" s="142"/>
      <c r="CC230" s="142"/>
      <c r="CD230" s="142"/>
      <c r="CE230" s="142"/>
      <c r="CF230" s="142"/>
    </row>
    <row r="231" spans="1:84">
      <c r="A231" s="95">
        <v>37200</v>
      </c>
      <c r="B231" s="96" t="s">
        <v>607</v>
      </c>
      <c r="C231" s="116">
        <v>103116025.23351993</v>
      </c>
      <c r="D231" s="117">
        <v>6.5906078794748725E-4</v>
      </c>
      <c r="E231" s="116"/>
      <c r="F231" s="136"/>
      <c r="G231" s="136"/>
      <c r="H231" s="136"/>
      <c r="I231" s="136"/>
      <c r="J231" s="136"/>
      <c r="K231" s="136"/>
      <c r="L231" s="136"/>
      <c r="M231" s="136"/>
      <c r="N231" s="136"/>
      <c r="O231" s="136"/>
      <c r="P231" s="136"/>
      <c r="Q231" s="136"/>
      <c r="R231" s="136"/>
      <c r="S231" s="136"/>
      <c r="T231" s="136"/>
      <c r="U231" s="136"/>
      <c r="V231" s="136"/>
      <c r="W231" s="136"/>
      <c r="X231" s="136"/>
      <c r="Y231" s="136"/>
      <c r="Z231" s="136"/>
      <c r="AA231" s="136"/>
      <c r="AB231" s="136"/>
      <c r="AC231" s="136"/>
      <c r="AD231" s="136"/>
      <c r="AE231" s="136"/>
      <c r="AF231" s="136"/>
      <c r="AG231" s="136"/>
      <c r="AH231" s="136"/>
      <c r="AI231" s="136"/>
      <c r="AJ231" s="136"/>
      <c r="AK231" s="136"/>
      <c r="AL231" s="136"/>
      <c r="AM231" s="136"/>
      <c r="AN231" s="136"/>
      <c r="AO231" s="136"/>
      <c r="AP231" s="136"/>
      <c r="AQ231" s="136"/>
      <c r="AR231" s="136"/>
      <c r="AS231" s="136"/>
      <c r="AT231" s="136"/>
      <c r="AU231" s="137"/>
      <c r="AV231" s="137"/>
      <c r="AW231" s="137"/>
      <c r="AX231" s="137"/>
      <c r="AY231" s="137"/>
      <c r="AZ231" s="137"/>
      <c r="BA231" s="137"/>
      <c r="BB231" s="137"/>
      <c r="BC231" s="138"/>
      <c r="BD231" s="139"/>
      <c r="BE231" s="140"/>
      <c r="BF231" s="140"/>
      <c r="BG231" s="141"/>
      <c r="BH231" s="141"/>
      <c r="BI231" s="136"/>
      <c r="BJ231" s="136"/>
      <c r="BK231" s="136"/>
      <c r="BL231" s="136"/>
      <c r="BM231" s="136"/>
      <c r="BN231" s="136"/>
      <c r="BO231" s="136"/>
      <c r="BP231" s="136"/>
      <c r="BQ231" s="136"/>
      <c r="BR231" s="136"/>
      <c r="BS231" s="136"/>
      <c r="BT231" s="136"/>
      <c r="BU231" s="136"/>
      <c r="BV231" s="136"/>
      <c r="BW231" s="136"/>
      <c r="BX231" s="136"/>
      <c r="BY231" s="142"/>
      <c r="BZ231" s="142"/>
      <c r="CA231" s="142"/>
      <c r="CB231" s="142"/>
      <c r="CC231" s="142"/>
      <c r="CD231" s="142"/>
      <c r="CE231" s="142"/>
      <c r="CF231" s="142"/>
    </row>
    <row r="232" spans="1:84">
      <c r="A232" s="95">
        <v>37300</v>
      </c>
      <c r="B232" s="96" t="s">
        <v>608</v>
      </c>
      <c r="C232" s="116">
        <v>272406630.49796879</v>
      </c>
      <c r="D232" s="117">
        <v>1.7410730110236122E-3</v>
      </c>
      <c r="E232" s="116"/>
      <c r="F232" s="136"/>
      <c r="G232" s="136"/>
      <c r="H232" s="136"/>
      <c r="I232" s="136"/>
      <c r="J232" s="136"/>
      <c r="K232" s="136"/>
      <c r="L232" s="136"/>
      <c r="M232" s="136"/>
      <c r="N232" s="136"/>
      <c r="O232" s="136"/>
      <c r="P232" s="136"/>
      <c r="Q232" s="136"/>
      <c r="R232" s="136"/>
      <c r="S232" s="136"/>
      <c r="T232" s="136"/>
      <c r="U232" s="136"/>
      <c r="V232" s="136"/>
      <c r="W232" s="136"/>
      <c r="X232" s="136"/>
      <c r="Y232" s="136"/>
      <c r="Z232" s="136"/>
      <c r="AA232" s="136"/>
      <c r="AB232" s="136"/>
      <c r="AC232" s="136"/>
      <c r="AD232" s="136"/>
      <c r="AE232" s="136"/>
      <c r="AF232" s="136"/>
      <c r="AG232" s="136"/>
      <c r="AH232" s="136"/>
      <c r="AI232" s="136"/>
      <c r="AJ232" s="136"/>
      <c r="AK232" s="136"/>
      <c r="AL232" s="136"/>
      <c r="AM232" s="136"/>
      <c r="AN232" s="136"/>
      <c r="AO232" s="136"/>
      <c r="AP232" s="136"/>
      <c r="AQ232" s="136"/>
      <c r="AR232" s="136"/>
      <c r="AS232" s="136"/>
      <c r="AT232" s="136"/>
      <c r="AU232" s="137"/>
      <c r="AV232" s="137"/>
      <c r="AW232" s="137"/>
      <c r="AX232" s="137"/>
      <c r="AY232" s="137"/>
      <c r="AZ232" s="137"/>
      <c r="BA232" s="137"/>
      <c r="BB232" s="137"/>
      <c r="BC232" s="138"/>
      <c r="BD232" s="139"/>
      <c r="BE232" s="140"/>
      <c r="BF232" s="140"/>
      <c r="BG232" s="141"/>
      <c r="BH232" s="141"/>
      <c r="BI232" s="136"/>
      <c r="BJ232" s="136"/>
      <c r="BK232" s="136"/>
      <c r="BL232" s="136"/>
      <c r="BM232" s="136"/>
      <c r="BN232" s="136"/>
      <c r="BO232" s="136"/>
      <c r="BP232" s="136"/>
      <c r="BQ232" s="136"/>
      <c r="BR232" s="136"/>
      <c r="BS232" s="136"/>
      <c r="BT232" s="136"/>
      <c r="BU232" s="136"/>
      <c r="BV232" s="136"/>
      <c r="BW232" s="136"/>
      <c r="BX232" s="136"/>
      <c r="BY232" s="142"/>
      <c r="BZ232" s="142"/>
      <c r="CA232" s="142"/>
      <c r="CB232" s="142"/>
      <c r="CC232" s="142"/>
      <c r="CD232" s="142"/>
      <c r="CE232" s="142"/>
      <c r="CF232" s="142"/>
    </row>
    <row r="233" spans="1:84">
      <c r="A233" s="95">
        <v>37301</v>
      </c>
      <c r="B233" s="96" t="s">
        <v>609</v>
      </c>
      <c r="C233" s="116">
        <v>31030166.309841964</v>
      </c>
      <c r="D233" s="117">
        <v>1.9832771688001495E-4</v>
      </c>
      <c r="E233" s="116"/>
      <c r="F233" s="136"/>
      <c r="G233" s="136"/>
      <c r="H233" s="136"/>
      <c r="I233" s="136"/>
      <c r="J233" s="136"/>
      <c r="K233" s="136"/>
      <c r="L233" s="136"/>
      <c r="M233" s="136"/>
      <c r="N233" s="136"/>
      <c r="O233" s="136"/>
      <c r="P233" s="136"/>
      <c r="Q233" s="136"/>
      <c r="R233" s="136"/>
      <c r="S233" s="136"/>
      <c r="T233" s="136"/>
      <c r="U233" s="136"/>
      <c r="V233" s="136"/>
      <c r="W233" s="136"/>
      <c r="X233" s="136"/>
      <c r="Y233" s="136"/>
      <c r="Z233" s="136"/>
      <c r="AA233" s="136"/>
      <c r="AB233" s="136"/>
      <c r="AC233" s="136"/>
      <c r="AD233" s="136"/>
      <c r="AE233" s="136"/>
      <c r="AF233" s="136"/>
      <c r="AG233" s="136"/>
      <c r="AH233" s="136"/>
      <c r="AI233" s="136"/>
      <c r="AJ233" s="136"/>
      <c r="AK233" s="136"/>
      <c r="AL233" s="136"/>
      <c r="AM233" s="136"/>
      <c r="AN233" s="136"/>
      <c r="AO233" s="136"/>
      <c r="AP233" s="136"/>
      <c r="AQ233" s="136"/>
      <c r="AR233" s="136"/>
      <c r="AS233" s="136"/>
      <c r="AT233" s="136"/>
      <c r="AU233" s="137"/>
      <c r="AV233" s="137"/>
      <c r="AW233" s="137"/>
      <c r="AX233" s="137"/>
      <c r="AY233" s="137"/>
      <c r="AZ233" s="137"/>
      <c r="BA233" s="137"/>
      <c r="BB233" s="137"/>
      <c r="BC233" s="138"/>
      <c r="BD233" s="139"/>
      <c r="BE233" s="140"/>
      <c r="BF233" s="140"/>
      <c r="BG233" s="141"/>
      <c r="BH233" s="141"/>
      <c r="BI233" s="136"/>
      <c r="BJ233" s="136"/>
      <c r="BK233" s="136"/>
      <c r="BL233" s="136"/>
      <c r="BM233" s="136"/>
      <c r="BN233" s="136"/>
      <c r="BO233" s="136"/>
      <c r="BP233" s="136"/>
      <c r="BQ233" s="136"/>
      <c r="BR233" s="136"/>
      <c r="BS233" s="136"/>
      <c r="BT233" s="136"/>
      <c r="BU233" s="136"/>
      <c r="BV233" s="136"/>
      <c r="BW233" s="136"/>
      <c r="BX233" s="136"/>
      <c r="BY233" s="142"/>
      <c r="BZ233" s="142"/>
      <c r="CA233" s="142"/>
      <c r="CB233" s="142"/>
      <c r="CC233" s="142"/>
      <c r="CD233" s="142"/>
      <c r="CE233" s="142"/>
      <c r="CF233" s="142"/>
    </row>
    <row r="234" spans="1:84">
      <c r="A234" s="95">
        <v>37305</v>
      </c>
      <c r="B234" s="96" t="s">
        <v>610</v>
      </c>
      <c r="C234" s="116">
        <v>65074501.857927896</v>
      </c>
      <c r="D234" s="117">
        <v>4.1592034189303256E-4</v>
      </c>
      <c r="E234" s="116"/>
      <c r="F234" s="136"/>
      <c r="G234" s="136"/>
      <c r="H234" s="136"/>
      <c r="I234" s="136"/>
      <c r="J234" s="136"/>
      <c r="K234" s="136"/>
      <c r="L234" s="136"/>
      <c r="M234" s="136"/>
      <c r="N234" s="136"/>
      <c r="O234" s="136"/>
      <c r="P234" s="136"/>
      <c r="Q234" s="136"/>
      <c r="R234" s="136"/>
      <c r="S234" s="136"/>
      <c r="T234" s="136"/>
      <c r="U234" s="136"/>
      <c r="V234" s="136"/>
      <c r="W234" s="136"/>
      <c r="X234" s="136"/>
      <c r="Y234" s="136"/>
      <c r="Z234" s="136"/>
      <c r="AA234" s="136"/>
      <c r="AB234" s="136"/>
      <c r="AC234" s="136"/>
      <c r="AD234" s="136"/>
      <c r="AE234" s="136"/>
      <c r="AF234" s="136"/>
      <c r="AG234" s="136"/>
      <c r="AH234" s="136"/>
      <c r="AI234" s="136"/>
      <c r="AJ234" s="136"/>
      <c r="AK234" s="136"/>
      <c r="AL234" s="136"/>
      <c r="AM234" s="136"/>
      <c r="AN234" s="136"/>
      <c r="AO234" s="136"/>
      <c r="AP234" s="136"/>
      <c r="AQ234" s="136"/>
      <c r="AR234" s="136"/>
      <c r="AS234" s="136"/>
      <c r="AT234" s="136"/>
      <c r="AU234" s="137"/>
      <c r="AV234" s="137"/>
      <c r="AW234" s="137"/>
      <c r="AX234" s="137"/>
      <c r="AY234" s="137"/>
      <c r="AZ234" s="137"/>
      <c r="BA234" s="137"/>
      <c r="BB234" s="137"/>
      <c r="BC234" s="138"/>
      <c r="BD234" s="139"/>
      <c r="BE234" s="140"/>
      <c r="BF234" s="140"/>
      <c r="BG234" s="141"/>
      <c r="BH234" s="141"/>
      <c r="BI234" s="136"/>
      <c r="BJ234" s="136"/>
      <c r="BK234" s="136"/>
      <c r="BL234" s="136"/>
      <c r="BM234" s="136"/>
      <c r="BN234" s="136"/>
      <c r="BO234" s="136"/>
      <c r="BP234" s="136"/>
      <c r="BQ234" s="136"/>
      <c r="BR234" s="136"/>
      <c r="BS234" s="136"/>
      <c r="BT234" s="136"/>
      <c r="BU234" s="136"/>
      <c r="BV234" s="136"/>
      <c r="BW234" s="136"/>
      <c r="BX234" s="136"/>
      <c r="BY234" s="142"/>
      <c r="BZ234" s="142"/>
      <c r="CA234" s="142"/>
      <c r="CB234" s="142"/>
      <c r="CC234" s="142"/>
      <c r="CD234" s="142"/>
      <c r="CE234" s="142"/>
      <c r="CF234" s="142"/>
    </row>
    <row r="235" spans="1:84">
      <c r="A235" s="95">
        <v>37400</v>
      </c>
      <c r="B235" s="96" t="s">
        <v>611</v>
      </c>
      <c r="C235" s="116">
        <v>1293479586.9386725</v>
      </c>
      <c r="D235" s="117">
        <v>8.2672084560206222E-3</v>
      </c>
      <c r="E235" s="116"/>
      <c r="F235" s="136"/>
      <c r="G235" s="136"/>
      <c r="H235" s="136"/>
      <c r="I235" s="136"/>
      <c r="J235" s="136"/>
      <c r="K235" s="136"/>
      <c r="L235" s="136"/>
      <c r="M235" s="136"/>
      <c r="N235" s="136"/>
      <c r="O235" s="136"/>
      <c r="P235" s="136"/>
      <c r="Q235" s="136"/>
      <c r="R235" s="136"/>
      <c r="S235" s="136"/>
      <c r="T235" s="136"/>
      <c r="U235" s="136"/>
      <c r="V235" s="136"/>
      <c r="W235" s="136"/>
      <c r="X235" s="136"/>
      <c r="Y235" s="136"/>
      <c r="Z235" s="136"/>
      <c r="AA235" s="136"/>
      <c r="AB235" s="136"/>
      <c r="AC235" s="136"/>
      <c r="AD235" s="136"/>
      <c r="AE235" s="136"/>
      <c r="AF235" s="136"/>
      <c r="AG235" s="136"/>
      <c r="AH235" s="136"/>
      <c r="AI235" s="136"/>
      <c r="AJ235" s="136"/>
      <c r="AK235" s="136"/>
      <c r="AL235" s="136"/>
      <c r="AM235" s="136"/>
      <c r="AN235" s="136"/>
      <c r="AO235" s="136"/>
      <c r="AP235" s="136"/>
      <c r="AQ235" s="136"/>
      <c r="AR235" s="136"/>
      <c r="AS235" s="136"/>
      <c r="AT235" s="136"/>
      <c r="AU235" s="137"/>
      <c r="AV235" s="137"/>
      <c r="AW235" s="137"/>
      <c r="AX235" s="137"/>
      <c r="AY235" s="137"/>
      <c r="AZ235" s="137"/>
      <c r="BA235" s="137"/>
      <c r="BB235" s="137"/>
      <c r="BC235" s="138"/>
      <c r="BD235" s="139"/>
      <c r="BE235" s="140"/>
      <c r="BF235" s="140"/>
      <c r="BG235" s="141"/>
      <c r="BH235" s="141"/>
      <c r="BI235" s="136"/>
      <c r="BJ235" s="136"/>
      <c r="BK235" s="136"/>
      <c r="BL235" s="136"/>
      <c r="BM235" s="136"/>
      <c r="BN235" s="136"/>
      <c r="BO235" s="136"/>
      <c r="BP235" s="136"/>
      <c r="BQ235" s="136"/>
      <c r="BR235" s="136"/>
      <c r="BS235" s="136"/>
      <c r="BT235" s="136"/>
      <c r="BU235" s="136"/>
      <c r="BV235" s="136"/>
      <c r="BW235" s="136"/>
      <c r="BX235" s="136"/>
      <c r="BY235" s="142"/>
      <c r="BZ235" s="142"/>
      <c r="CA235" s="142"/>
      <c r="CB235" s="142"/>
      <c r="CC235" s="142"/>
      <c r="CD235" s="142"/>
      <c r="CE235" s="142"/>
      <c r="CF235" s="142"/>
    </row>
    <row r="236" spans="1:84">
      <c r="A236" s="95">
        <v>37405</v>
      </c>
      <c r="B236" s="96" t="s">
        <v>612</v>
      </c>
      <c r="C236" s="116">
        <v>271266907.47741783</v>
      </c>
      <c r="D236" s="117">
        <v>1.7337885297777037E-3</v>
      </c>
      <c r="E236" s="116"/>
      <c r="F236" s="136"/>
      <c r="G236" s="136"/>
      <c r="H236" s="136"/>
      <c r="I236" s="136"/>
      <c r="J236" s="136"/>
      <c r="K236" s="136"/>
      <c r="L236" s="136"/>
      <c r="M236" s="136"/>
      <c r="N236" s="136"/>
      <c r="O236" s="136"/>
      <c r="P236" s="136"/>
      <c r="Q236" s="136"/>
      <c r="R236" s="136"/>
      <c r="S236" s="136"/>
      <c r="T236" s="136"/>
      <c r="U236" s="136"/>
      <c r="V236" s="136"/>
      <c r="W236" s="136"/>
      <c r="X236" s="136"/>
      <c r="Y236" s="136"/>
      <c r="Z236" s="136"/>
      <c r="AA236" s="136"/>
      <c r="AB236" s="136"/>
      <c r="AC236" s="136"/>
      <c r="AD236" s="136"/>
      <c r="AE236" s="136"/>
      <c r="AF236" s="136"/>
      <c r="AG236" s="136"/>
      <c r="AH236" s="136"/>
      <c r="AI236" s="136"/>
      <c r="AJ236" s="136"/>
      <c r="AK236" s="136"/>
      <c r="AL236" s="136"/>
      <c r="AM236" s="136"/>
      <c r="AN236" s="136"/>
      <c r="AO236" s="136"/>
      <c r="AP236" s="136"/>
      <c r="AQ236" s="136"/>
      <c r="AR236" s="136"/>
      <c r="AS236" s="136"/>
      <c r="AT236" s="136"/>
      <c r="AU236" s="137"/>
      <c r="AV236" s="137"/>
      <c r="AW236" s="137"/>
      <c r="AX236" s="137"/>
      <c r="AY236" s="137"/>
      <c r="AZ236" s="137"/>
      <c r="BA236" s="137"/>
      <c r="BB236" s="137"/>
      <c r="BC236" s="138"/>
      <c r="BD236" s="139"/>
      <c r="BE236" s="140"/>
      <c r="BF236" s="140"/>
      <c r="BG236" s="141"/>
      <c r="BH236" s="141"/>
      <c r="BI236" s="136"/>
      <c r="BJ236" s="136"/>
      <c r="BK236" s="136"/>
      <c r="BL236" s="136"/>
      <c r="BM236" s="136"/>
      <c r="BN236" s="136"/>
      <c r="BO236" s="136"/>
      <c r="BP236" s="136"/>
      <c r="BQ236" s="136"/>
      <c r="BR236" s="136"/>
      <c r="BS236" s="136"/>
      <c r="BT236" s="136"/>
      <c r="BU236" s="136"/>
      <c r="BV236" s="136"/>
      <c r="BW236" s="136"/>
      <c r="BX236" s="136"/>
      <c r="BY236" s="142"/>
      <c r="BZ236" s="142"/>
      <c r="CA236" s="142"/>
      <c r="CB236" s="142"/>
      <c r="CC236" s="142"/>
      <c r="CD236" s="142"/>
      <c r="CE236" s="142"/>
      <c r="CF236" s="142"/>
    </row>
    <row r="237" spans="1:84">
      <c r="A237" s="95">
        <v>37500</v>
      </c>
      <c r="B237" s="96" t="s">
        <v>613</v>
      </c>
      <c r="C237" s="116">
        <v>143937323.11182672</v>
      </c>
      <c r="D237" s="117">
        <v>9.1996802020153235E-4</v>
      </c>
      <c r="E237" s="116"/>
      <c r="F237" s="136"/>
      <c r="G237" s="136"/>
      <c r="H237" s="136"/>
      <c r="I237" s="136"/>
      <c r="J237" s="136"/>
      <c r="K237" s="136"/>
      <c r="L237" s="136"/>
      <c r="M237" s="136"/>
      <c r="N237" s="136"/>
      <c r="O237" s="136"/>
      <c r="P237" s="136"/>
      <c r="Q237" s="136"/>
      <c r="R237" s="136"/>
      <c r="S237" s="136"/>
      <c r="T237" s="136"/>
      <c r="U237" s="136"/>
      <c r="V237" s="136"/>
      <c r="W237" s="136"/>
      <c r="X237" s="136"/>
      <c r="Y237" s="136"/>
      <c r="Z237" s="136"/>
      <c r="AA237" s="136"/>
      <c r="AB237" s="136"/>
      <c r="AC237" s="136"/>
      <c r="AD237" s="136"/>
      <c r="AE237" s="136"/>
      <c r="AF237" s="136"/>
      <c r="AG237" s="136"/>
      <c r="AH237" s="136"/>
      <c r="AI237" s="136"/>
      <c r="AJ237" s="136"/>
      <c r="AK237" s="136"/>
      <c r="AL237" s="136"/>
      <c r="AM237" s="136"/>
      <c r="AN237" s="136"/>
      <c r="AO237" s="136"/>
      <c r="AP237" s="136"/>
      <c r="AQ237" s="136"/>
      <c r="AR237" s="136"/>
      <c r="AS237" s="136"/>
      <c r="AT237" s="136"/>
      <c r="AU237" s="137"/>
      <c r="AV237" s="137"/>
      <c r="AW237" s="137"/>
      <c r="AX237" s="137"/>
      <c r="AY237" s="137"/>
      <c r="AZ237" s="137"/>
      <c r="BA237" s="137"/>
      <c r="BB237" s="137"/>
      <c r="BC237" s="138"/>
      <c r="BD237" s="139"/>
      <c r="BE237" s="140"/>
      <c r="BF237" s="140"/>
      <c r="BG237" s="141"/>
      <c r="BH237" s="141"/>
      <c r="BI237" s="136"/>
      <c r="BJ237" s="136"/>
      <c r="BK237" s="136"/>
      <c r="BL237" s="136"/>
      <c r="BM237" s="136"/>
      <c r="BN237" s="136"/>
      <c r="BO237" s="136"/>
      <c r="BP237" s="136"/>
      <c r="BQ237" s="136"/>
      <c r="BR237" s="136"/>
      <c r="BS237" s="136"/>
      <c r="BT237" s="136"/>
      <c r="BU237" s="136"/>
      <c r="BV237" s="136"/>
      <c r="BW237" s="136"/>
      <c r="BX237" s="136"/>
      <c r="BY237" s="142"/>
      <c r="BZ237" s="142"/>
      <c r="CA237" s="142"/>
      <c r="CB237" s="142"/>
      <c r="CC237" s="142"/>
      <c r="CD237" s="142"/>
      <c r="CE237" s="142"/>
      <c r="CF237" s="142"/>
    </row>
    <row r="238" spans="1:84">
      <c r="A238" s="95">
        <v>37600</v>
      </c>
      <c r="B238" s="96" t="s">
        <v>614</v>
      </c>
      <c r="C238" s="116">
        <v>903023771.75274193</v>
      </c>
      <c r="D238" s="117">
        <v>5.7716301341026611E-3</v>
      </c>
      <c r="E238" s="116"/>
      <c r="F238" s="136"/>
      <c r="G238" s="136"/>
      <c r="H238" s="136"/>
      <c r="I238" s="136"/>
      <c r="J238" s="136"/>
      <c r="K238" s="136"/>
      <c r="L238" s="136"/>
      <c r="M238" s="136"/>
      <c r="N238" s="136"/>
      <c r="O238" s="136"/>
      <c r="P238" s="136"/>
      <c r="Q238" s="136"/>
      <c r="R238" s="136"/>
      <c r="S238" s="136"/>
      <c r="T238" s="136"/>
      <c r="U238" s="136"/>
      <c r="V238" s="136"/>
      <c r="W238" s="136"/>
      <c r="X238" s="136"/>
      <c r="Y238" s="136"/>
      <c r="Z238" s="136"/>
      <c r="AA238" s="136"/>
      <c r="AB238" s="136"/>
      <c r="AC238" s="136"/>
      <c r="AD238" s="136"/>
      <c r="AE238" s="136"/>
      <c r="AF238" s="136"/>
      <c r="AG238" s="136"/>
      <c r="AH238" s="136"/>
      <c r="AI238" s="136"/>
      <c r="AJ238" s="136"/>
      <c r="AK238" s="136"/>
      <c r="AL238" s="136"/>
      <c r="AM238" s="136"/>
      <c r="AN238" s="136"/>
      <c r="AO238" s="136"/>
      <c r="AP238" s="136"/>
      <c r="AQ238" s="136"/>
      <c r="AR238" s="136"/>
      <c r="AS238" s="136"/>
      <c r="AT238" s="136"/>
      <c r="AU238" s="137"/>
      <c r="AV238" s="137"/>
      <c r="AW238" s="137"/>
      <c r="AX238" s="137"/>
      <c r="AY238" s="137"/>
      <c r="AZ238" s="137"/>
      <c r="BA238" s="137"/>
      <c r="BB238" s="137"/>
      <c r="BC238" s="138"/>
      <c r="BD238" s="139"/>
      <c r="BE238" s="140"/>
      <c r="BF238" s="140"/>
      <c r="BG238" s="141"/>
      <c r="BH238" s="141"/>
      <c r="BI238" s="136"/>
      <c r="BJ238" s="136"/>
      <c r="BK238" s="136"/>
      <c r="BL238" s="136"/>
      <c r="BM238" s="136"/>
      <c r="BN238" s="136"/>
      <c r="BO238" s="136"/>
      <c r="BP238" s="136"/>
      <c r="BQ238" s="136"/>
      <c r="BR238" s="136"/>
      <c r="BS238" s="136"/>
      <c r="BT238" s="136"/>
      <c r="BU238" s="136"/>
      <c r="BV238" s="136"/>
      <c r="BW238" s="136"/>
      <c r="BX238" s="136"/>
      <c r="BY238" s="142"/>
      <c r="BZ238" s="142"/>
      <c r="CA238" s="142"/>
      <c r="CB238" s="142"/>
      <c r="CC238" s="142"/>
      <c r="CD238" s="142"/>
      <c r="CE238" s="142"/>
      <c r="CF238" s="142"/>
    </row>
    <row r="239" spans="1:84">
      <c r="A239" s="95">
        <v>37601</v>
      </c>
      <c r="B239" s="96" t="s">
        <v>615</v>
      </c>
      <c r="C239" s="116">
        <v>36767887.207964979</v>
      </c>
      <c r="D239" s="117">
        <v>2.3500006579548171E-4</v>
      </c>
      <c r="E239" s="116"/>
      <c r="F239" s="136"/>
      <c r="G239" s="136"/>
      <c r="H239" s="136"/>
      <c r="I239" s="136"/>
      <c r="J239" s="136"/>
      <c r="K239" s="136"/>
      <c r="L239" s="136"/>
      <c r="M239" s="136"/>
      <c r="N239" s="136"/>
      <c r="O239" s="136"/>
      <c r="P239" s="136"/>
      <c r="Q239" s="136"/>
      <c r="R239" s="136"/>
      <c r="S239" s="136"/>
      <c r="T239" s="136"/>
      <c r="U239" s="136"/>
      <c r="V239" s="136"/>
      <c r="W239" s="136"/>
      <c r="X239" s="136"/>
      <c r="Y239" s="136"/>
      <c r="Z239" s="136"/>
      <c r="AA239" s="136"/>
      <c r="AB239" s="136"/>
      <c r="AC239" s="136"/>
      <c r="AD239" s="136"/>
      <c r="AE239" s="136"/>
      <c r="AF239" s="136"/>
      <c r="AG239" s="136"/>
      <c r="AH239" s="136"/>
      <c r="AI239" s="136"/>
      <c r="AJ239" s="136"/>
      <c r="AK239" s="136"/>
      <c r="AL239" s="136"/>
      <c r="AM239" s="136"/>
      <c r="AN239" s="136"/>
      <c r="AO239" s="136"/>
      <c r="AP239" s="136"/>
      <c r="AQ239" s="136"/>
      <c r="AR239" s="136"/>
      <c r="AS239" s="136"/>
      <c r="AT239" s="136"/>
      <c r="AU239" s="137"/>
      <c r="AV239" s="137"/>
      <c r="AW239" s="137"/>
      <c r="AX239" s="137"/>
      <c r="AY239" s="137"/>
      <c r="AZ239" s="137"/>
      <c r="BA239" s="137"/>
      <c r="BB239" s="137"/>
      <c r="BC239" s="138"/>
      <c r="BD239" s="139"/>
      <c r="BE239" s="140"/>
      <c r="BF239" s="140"/>
      <c r="BG239" s="141"/>
      <c r="BH239" s="141"/>
      <c r="BI239" s="136"/>
      <c r="BJ239" s="136"/>
      <c r="BK239" s="136"/>
      <c r="BL239" s="136"/>
      <c r="BM239" s="136"/>
      <c r="BN239" s="136"/>
      <c r="BO239" s="136"/>
      <c r="BP239" s="136"/>
      <c r="BQ239" s="136"/>
      <c r="BR239" s="136"/>
      <c r="BS239" s="136"/>
      <c r="BT239" s="136"/>
      <c r="BU239" s="136"/>
      <c r="BV239" s="136"/>
      <c r="BW239" s="136"/>
      <c r="BX239" s="136"/>
      <c r="BY239" s="142"/>
      <c r="BZ239" s="142"/>
      <c r="CA239" s="142"/>
      <c r="CB239" s="142"/>
      <c r="CC239" s="142"/>
      <c r="CD239" s="142"/>
      <c r="CE239" s="142"/>
      <c r="CF239" s="142"/>
    </row>
    <row r="240" spans="1:84">
      <c r="A240" s="95">
        <v>37605</v>
      </c>
      <c r="B240" s="96" t="s">
        <v>616</v>
      </c>
      <c r="C240" s="116">
        <v>102819740.76210187</v>
      </c>
      <c r="D240" s="117">
        <v>6.5716710094057269E-4</v>
      </c>
      <c r="E240" s="116"/>
      <c r="F240" s="136"/>
      <c r="G240" s="136"/>
      <c r="H240" s="136"/>
      <c r="I240" s="136"/>
      <c r="J240" s="136"/>
      <c r="K240" s="136"/>
      <c r="L240" s="136"/>
      <c r="M240" s="136"/>
      <c r="N240" s="136"/>
      <c r="O240" s="136"/>
      <c r="P240" s="136"/>
      <c r="Q240" s="136"/>
      <c r="R240" s="136"/>
      <c r="S240" s="136"/>
      <c r="T240" s="136"/>
      <c r="U240" s="136"/>
      <c r="V240" s="136"/>
      <c r="W240" s="136"/>
      <c r="X240" s="136"/>
      <c r="Y240" s="136"/>
      <c r="Z240" s="136"/>
      <c r="AA240" s="136"/>
      <c r="AB240" s="136"/>
      <c r="AC240" s="136"/>
      <c r="AD240" s="136"/>
      <c r="AE240" s="136"/>
      <c r="AF240" s="136"/>
      <c r="AG240" s="136"/>
      <c r="AH240" s="136"/>
      <c r="AI240" s="136"/>
      <c r="AJ240" s="136"/>
      <c r="AK240" s="136"/>
      <c r="AL240" s="136"/>
      <c r="AM240" s="136"/>
      <c r="AN240" s="136"/>
      <c r="AO240" s="136"/>
      <c r="AP240" s="136"/>
      <c r="AQ240" s="136"/>
      <c r="AR240" s="136"/>
      <c r="AS240" s="136"/>
      <c r="AT240" s="136"/>
      <c r="AU240" s="137"/>
      <c r="AV240" s="137"/>
      <c r="AW240" s="137"/>
      <c r="AX240" s="137"/>
      <c r="AY240" s="137"/>
      <c r="AZ240" s="137"/>
      <c r="BA240" s="137"/>
      <c r="BB240" s="137"/>
      <c r="BC240" s="138"/>
      <c r="BD240" s="139"/>
      <c r="BE240" s="140"/>
      <c r="BF240" s="140"/>
      <c r="BG240" s="141"/>
      <c r="BH240" s="141"/>
      <c r="BI240" s="136"/>
      <c r="BJ240" s="136"/>
      <c r="BK240" s="136"/>
      <c r="BL240" s="136"/>
      <c r="BM240" s="136"/>
      <c r="BN240" s="136"/>
      <c r="BO240" s="136"/>
      <c r="BP240" s="136"/>
      <c r="BQ240" s="136"/>
      <c r="BR240" s="136"/>
      <c r="BS240" s="136"/>
      <c r="BT240" s="136"/>
      <c r="BU240" s="136"/>
      <c r="BV240" s="136"/>
      <c r="BW240" s="136"/>
      <c r="BX240" s="136"/>
      <c r="BY240" s="142"/>
      <c r="BZ240" s="142"/>
      <c r="CA240" s="142"/>
      <c r="CB240" s="142"/>
      <c r="CC240" s="142"/>
      <c r="CD240" s="142"/>
      <c r="CE240" s="142"/>
      <c r="CF240" s="142"/>
    </row>
    <row r="241" spans="1:84">
      <c r="A241" s="95">
        <v>37610</v>
      </c>
      <c r="B241" s="96" t="s">
        <v>617</v>
      </c>
      <c r="C241" s="116">
        <v>283491866.94597858</v>
      </c>
      <c r="D241" s="117">
        <v>1.8119237313792939E-3</v>
      </c>
      <c r="E241" s="116"/>
      <c r="F241" s="136"/>
      <c r="G241" s="136"/>
      <c r="H241" s="136"/>
      <c r="I241" s="136"/>
      <c r="J241" s="136"/>
      <c r="K241" s="136"/>
      <c r="L241" s="136"/>
      <c r="M241" s="136"/>
      <c r="N241" s="136"/>
      <c r="O241" s="136"/>
      <c r="P241" s="136"/>
      <c r="Q241" s="136"/>
      <c r="R241" s="136"/>
      <c r="S241" s="136"/>
      <c r="T241" s="136"/>
      <c r="U241" s="136"/>
      <c r="V241" s="136"/>
      <c r="W241" s="136"/>
      <c r="X241" s="136"/>
      <c r="Y241" s="136"/>
      <c r="Z241" s="136"/>
      <c r="AA241" s="136"/>
      <c r="AB241" s="136"/>
      <c r="AC241" s="136"/>
      <c r="AD241" s="136"/>
      <c r="AE241" s="136"/>
      <c r="AF241" s="136"/>
      <c r="AG241" s="136"/>
      <c r="AH241" s="136"/>
      <c r="AI241" s="136"/>
      <c r="AJ241" s="136"/>
      <c r="AK241" s="136"/>
      <c r="AL241" s="136"/>
      <c r="AM241" s="136"/>
      <c r="AN241" s="136"/>
      <c r="AO241" s="136"/>
      <c r="AP241" s="136"/>
      <c r="AQ241" s="136"/>
      <c r="AR241" s="136"/>
      <c r="AS241" s="136"/>
      <c r="AT241" s="136"/>
      <c r="AU241" s="137"/>
      <c r="AV241" s="137"/>
      <c r="AW241" s="137"/>
      <c r="AX241" s="137"/>
      <c r="AY241" s="137"/>
      <c r="AZ241" s="137"/>
      <c r="BA241" s="137"/>
      <c r="BB241" s="137"/>
      <c r="BC241" s="138"/>
      <c r="BD241" s="139"/>
      <c r="BE241" s="140"/>
      <c r="BF241" s="140"/>
      <c r="BG241" s="141"/>
      <c r="BH241" s="141"/>
      <c r="BI241" s="136"/>
      <c r="BJ241" s="136"/>
      <c r="BK241" s="136"/>
      <c r="BL241" s="136"/>
      <c r="BM241" s="136"/>
      <c r="BN241" s="136"/>
      <c r="BO241" s="136"/>
      <c r="BP241" s="136"/>
      <c r="BQ241" s="136"/>
      <c r="BR241" s="136"/>
      <c r="BS241" s="136"/>
      <c r="BT241" s="136"/>
      <c r="BU241" s="136"/>
      <c r="BV241" s="136"/>
      <c r="BW241" s="136"/>
      <c r="BX241" s="136"/>
      <c r="BY241" s="142"/>
      <c r="BZ241" s="142"/>
      <c r="CA241" s="142"/>
      <c r="CB241" s="142"/>
      <c r="CC241" s="142"/>
      <c r="CD241" s="142"/>
      <c r="CE241" s="142"/>
      <c r="CF241" s="142"/>
    </row>
    <row r="242" spans="1:84">
      <c r="A242" s="95">
        <v>37700</v>
      </c>
      <c r="B242" s="96" t="s">
        <v>618</v>
      </c>
      <c r="C242" s="116">
        <v>378798589.57496321</v>
      </c>
      <c r="D242" s="117">
        <v>2.421071762156305E-3</v>
      </c>
      <c r="E242" s="116"/>
      <c r="F242" s="136"/>
      <c r="G242" s="136"/>
      <c r="H242" s="136"/>
      <c r="I242" s="136"/>
      <c r="J242" s="136"/>
      <c r="K242" s="136"/>
      <c r="L242" s="136"/>
      <c r="M242" s="136"/>
      <c r="N242" s="136"/>
      <c r="O242" s="136"/>
      <c r="P242" s="136"/>
      <c r="Q242" s="136"/>
      <c r="R242" s="136"/>
      <c r="S242" s="136"/>
      <c r="T242" s="136"/>
      <c r="U242" s="136"/>
      <c r="V242" s="136"/>
      <c r="W242" s="136"/>
      <c r="X242" s="136"/>
      <c r="Y242" s="136"/>
      <c r="Z242" s="136"/>
      <c r="AA242" s="136"/>
      <c r="AB242" s="136"/>
      <c r="AC242" s="136"/>
      <c r="AD242" s="136"/>
      <c r="AE242" s="136"/>
      <c r="AF242" s="136"/>
      <c r="AG242" s="136"/>
      <c r="AH242" s="136"/>
      <c r="AI242" s="136"/>
      <c r="AJ242" s="136"/>
      <c r="AK242" s="136"/>
      <c r="AL242" s="136"/>
      <c r="AM242" s="136"/>
      <c r="AN242" s="136"/>
      <c r="AO242" s="136"/>
      <c r="AP242" s="136"/>
      <c r="AQ242" s="136"/>
      <c r="AR242" s="136"/>
      <c r="AS242" s="136"/>
      <c r="AT242" s="136"/>
      <c r="AU242" s="137"/>
      <c r="AV242" s="137"/>
      <c r="AW242" s="137"/>
      <c r="AX242" s="137"/>
      <c r="AY242" s="137"/>
      <c r="AZ242" s="137"/>
      <c r="BA242" s="137"/>
      <c r="BB242" s="137"/>
      <c r="BC242" s="138"/>
      <c r="BD242" s="139"/>
      <c r="BE242" s="140"/>
      <c r="BF242" s="140"/>
      <c r="BG242" s="141"/>
      <c r="BH242" s="141"/>
      <c r="BI242" s="136"/>
      <c r="BJ242" s="136"/>
      <c r="BK242" s="136"/>
      <c r="BL242" s="136"/>
      <c r="BM242" s="136"/>
      <c r="BN242" s="136"/>
      <c r="BO242" s="136"/>
      <c r="BP242" s="136"/>
      <c r="BQ242" s="136"/>
      <c r="BR242" s="136"/>
      <c r="BS242" s="136"/>
      <c r="BT242" s="136"/>
      <c r="BU242" s="136"/>
      <c r="BV242" s="136"/>
      <c r="BW242" s="136"/>
      <c r="BX242" s="136"/>
      <c r="BY242" s="142"/>
      <c r="BZ242" s="142"/>
      <c r="CA242" s="142"/>
      <c r="CB242" s="142"/>
      <c r="CC242" s="142"/>
      <c r="CD242" s="142"/>
      <c r="CE242" s="142"/>
      <c r="CF242" s="142"/>
    </row>
    <row r="243" spans="1:84">
      <c r="A243" s="95">
        <v>37705</v>
      </c>
      <c r="B243" s="96" t="s">
        <v>619</v>
      </c>
      <c r="C243" s="116">
        <v>104863737.45935293</v>
      </c>
      <c r="D243" s="117">
        <v>6.7023120102396535E-4</v>
      </c>
      <c r="E243" s="116"/>
      <c r="F243" s="136"/>
      <c r="G243" s="136"/>
      <c r="H243" s="136"/>
      <c r="I243" s="136"/>
      <c r="J243" s="136"/>
      <c r="K243" s="136"/>
      <c r="L243" s="136"/>
      <c r="M243" s="136"/>
      <c r="N243" s="136"/>
      <c r="O243" s="136"/>
      <c r="P243" s="136"/>
      <c r="Q243" s="136"/>
      <c r="R243" s="136"/>
      <c r="S243" s="136"/>
      <c r="T243" s="136"/>
      <c r="U243" s="136"/>
      <c r="V243" s="136"/>
      <c r="W243" s="136"/>
      <c r="X243" s="136"/>
      <c r="Y243" s="136"/>
      <c r="Z243" s="136"/>
      <c r="AA243" s="136"/>
      <c r="AB243" s="136"/>
      <c r="AC243" s="136"/>
      <c r="AD243" s="136"/>
      <c r="AE243" s="136"/>
      <c r="AF243" s="136"/>
      <c r="AG243" s="136"/>
      <c r="AH243" s="136"/>
      <c r="AI243" s="136"/>
      <c r="AJ243" s="136"/>
      <c r="AK243" s="136"/>
      <c r="AL243" s="136"/>
      <c r="AM243" s="136"/>
      <c r="AN243" s="136"/>
      <c r="AO243" s="136"/>
      <c r="AP243" s="136"/>
      <c r="AQ243" s="136"/>
      <c r="AR243" s="136"/>
      <c r="AS243" s="136"/>
      <c r="AT243" s="136"/>
      <c r="AU243" s="137"/>
      <c r="AV243" s="137"/>
      <c r="AW243" s="137"/>
      <c r="AX243" s="137"/>
      <c r="AY243" s="137"/>
      <c r="AZ243" s="137"/>
      <c r="BA243" s="137"/>
      <c r="BB243" s="137"/>
      <c r="BC243" s="138"/>
      <c r="BD243" s="139"/>
      <c r="BE243" s="140"/>
      <c r="BF243" s="140"/>
      <c r="BG243" s="141"/>
      <c r="BH243" s="141"/>
      <c r="BI243" s="136"/>
      <c r="BJ243" s="136"/>
      <c r="BK243" s="136"/>
      <c r="BL243" s="136"/>
      <c r="BM243" s="136"/>
      <c r="BN243" s="136"/>
      <c r="BO243" s="136"/>
      <c r="BP243" s="136"/>
      <c r="BQ243" s="136"/>
      <c r="BR243" s="136"/>
      <c r="BS243" s="136"/>
      <c r="BT243" s="136"/>
      <c r="BU243" s="136"/>
      <c r="BV243" s="136"/>
      <c r="BW243" s="136"/>
      <c r="BX243" s="136"/>
      <c r="BY243" s="142"/>
      <c r="BZ243" s="142"/>
      <c r="CA243" s="142"/>
      <c r="CB243" s="142"/>
      <c r="CC243" s="142"/>
      <c r="CD243" s="142"/>
      <c r="CE243" s="142"/>
      <c r="CF243" s="142"/>
    </row>
    <row r="244" spans="1:84">
      <c r="A244" s="95">
        <v>37800</v>
      </c>
      <c r="B244" s="96" t="s">
        <v>620</v>
      </c>
      <c r="C244" s="116">
        <v>1162520811.3048315</v>
      </c>
      <c r="D244" s="117">
        <v>7.4301921565422683E-3</v>
      </c>
      <c r="E244" s="116"/>
      <c r="F244" s="136"/>
      <c r="G244" s="136"/>
      <c r="H244" s="136"/>
      <c r="I244" s="136"/>
      <c r="J244" s="136"/>
      <c r="K244" s="136"/>
      <c r="L244" s="136"/>
      <c r="M244" s="136"/>
      <c r="N244" s="136"/>
      <c r="O244" s="136"/>
      <c r="P244" s="136"/>
      <c r="Q244" s="136"/>
      <c r="R244" s="136"/>
      <c r="S244" s="136"/>
      <c r="T244" s="136"/>
      <c r="U244" s="136"/>
      <c r="V244" s="136"/>
      <c r="W244" s="136"/>
      <c r="X244" s="136"/>
      <c r="Y244" s="136"/>
      <c r="Z244" s="136"/>
      <c r="AA244" s="136"/>
      <c r="AB244" s="136"/>
      <c r="AC244" s="136"/>
      <c r="AD244" s="136"/>
      <c r="AE244" s="136"/>
      <c r="AF244" s="136"/>
      <c r="AG244" s="136"/>
      <c r="AH244" s="136"/>
      <c r="AI244" s="136"/>
      <c r="AJ244" s="136"/>
      <c r="AK244" s="136"/>
      <c r="AL244" s="136"/>
      <c r="AM244" s="136"/>
      <c r="AN244" s="136"/>
      <c r="AO244" s="136"/>
      <c r="AP244" s="136"/>
      <c r="AQ244" s="136"/>
      <c r="AR244" s="136"/>
      <c r="AS244" s="136"/>
      <c r="AT244" s="136"/>
      <c r="AU244" s="137"/>
      <c r="AV244" s="137"/>
      <c r="AW244" s="137"/>
      <c r="AX244" s="137"/>
      <c r="AY244" s="137"/>
      <c r="AZ244" s="137"/>
      <c r="BA244" s="137"/>
      <c r="BB244" s="137"/>
      <c r="BC244" s="138"/>
      <c r="BD244" s="139"/>
      <c r="BE244" s="140"/>
      <c r="BF244" s="140"/>
      <c r="BG244" s="141"/>
      <c r="BH244" s="141"/>
      <c r="BI244" s="136"/>
      <c r="BJ244" s="136"/>
      <c r="BK244" s="136"/>
      <c r="BL244" s="136"/>
      <c r="BM244" s="136"/>
      <c r="BN244" s="136"/>
      <c r="BO244" s="136"/>
      <c r="BP244" s="136"/>
      <c r="BQ244" s="136"/>
      <c r="BR244" s="136"/>
      <c r="BS244" s="136"/>
      <c r="BT244" s="136"/>
      <c r="BU244" s="136"/>
      <c r="BV244" s="136"/>
      <c r="BW244" s="136"/>
      <c r="BX244" s="136"/>
      <c r="BY244" s="142"/>
      <c r="BZ244" s="142"/>
      <c r="CA244" s="142"/>
      <c r="CB244" s="142"/>
      <c r="CC244" s="142"/>
      <c r="CD244" s="142"/>
      <c r="CE244" s="142"/>
      <c r="CF244" s="142"/>
    </row>
    <row r="245" spans="1:84">
      <c r="A245" s="95">
        <v>37801</v>
      </c>
      <c r="B245" s="96" t="s">
        <v>621</v>
      </c>
      <c r="C245" s="116">
        <v>9363469.0708739925</v>
      </c>
      <c r="D245" s="117">
        <v>5.9846132449314987E-5</v>
      </c>
      <c r="E245" s="116"/>
      <c r="F245" s="136"/>
      <c r="G245" s="136"/>
      <c r="H245" s="136"/>
      <c r="I245" s="136"/>
      <c r="J245" s="136"/>
      <c r="K245" s="136"/>
      <c r="L245" s="136"/>
      <c r="M245" s="136"/>
      <c r="N245" s="136"/>
      <c r="O245" s="136"/>
      <c r="P245" s="136"/>
      <c r="Q245" s="136"/>
      <c r="R245" s="136"/>
      <c r="S245" s="136"/>
      <c r="T245" s="136"/>
      <c r="U245" s="136"/>
      <c r="V245" s="136"/>
      <c r="W245" s="136"/>
      <c r="X245" s="136"/>
      <c r="Y245" s="136"/>
      <c r="Z245" s="136"/>
      <c r="AA245" s="136"/>
      <c r="AB245" s="136"/>
      <c r="AC245" s="136"/>
      <c r="AD245" s="136"/>
      <c r="AE245" s="136"/>
      <c r="AF245" s="136"/>
      <c r="AG245" s="136"/>
      <c r="AH245" s="136"/>
      <c r="AI245" s="136"/>
      <c r="AJ245" s="136"/>
      <c r="AK245" s="136"/>
      <c r="AL245" s="136"/>
      <c r="AM245" s="136"/>
      <c r="AN245" s="136"/>
      <c r="AO245" s="136"/>
      <c r="AP245" s="136"/>
      <c r="AQ245" s="136"/>
      <c r="AR245" s="136"/>
      <c r="AS245" s="136"/>
      <c r="AT245" s="136"/>
      <c r="AU245" s="137"/>
      <c r="AV245" s="137"/>
      <c r="AW245" s="137"/>
      <c r="AX245" s="137"/>
      <c r="AY245" s="137"/>
      <c r="AZ245" s="137"/>
      <c r="BA245" s="137"/>
      <c r="BB245" s="137"/>
      <c r="BC245" s="138"/>
      <c r="BD245" s="139"/>
      <c r="BE245" s="140"/>
      <c r="BF245" s="140"/>
      <c r="BG245" s="141"/>
      <c r="BH245" s="141"/>
      <c r="BI245" s="136"/>
      <c r="BJ245" s="136"/>
      <c r="BK245" s="136"/>
      <c r="BL245" s="136"/>
      <c r="BM245" s="136"/>
      <c r="BN245" s="136"/>
      <c r="BO245" s="136"/>
      <c r="BP245" s="136"/>
      <c r="BQ245" s="136"/>
      <c r="BR245" s="136"/>
      <c r="BS245" s="136"/>
      <c r="BT245" s="136"/>
      <c r="BU245" s="136"/>
      <c r="BV245" s="136"/>
      <c r="BW245" s="136"/>
      <c r="BX245" s="136"/>
      <c r="BY245" s="142"/>
      <c r="BZ245" s="142"/>
      <c r="CA245" s="142"/>
      <c r="CB245" s="142"/>
      <c r="CC245" s="142"/>
      <c r="CD245" s="142"/>
      <c r="CE245" s="142"/>
      <c r="CF245" s="142"/>
    </row>
    <row r="246" spans="1:84">
      <c r="A246" s="95">
        <v>37805</v>
      </c>
      <c r="B246" s="96" t="s">
        <v>622</v>
      </c>
      <c r="C246" s="116">
        <v>83306658.353723899</v>
      </c>
      <c r="D246" s="117">
        <v>5.3245023527176936E-4</v>
      </c>
      <c r="E246" s="116"/>
      <c r="F246" s="136"/>
      <c r="G246" s="136"/>
      <c r="H246" s="136"/>
      <c r="I246" s="136"/>
      <c r="J246" s="136"/>
      <c r="K246" s="136"/>
      <c r="L246" s="136"/>
      <c r="M246" s="136"/>
      <c r="N246" s="136"/>
      <c r="O246" s="136"/>
      <c r="P246" s="136"/>
      <c r="Q246" s="136"/>
      <c r="R246" s="136"/>
      <c r="S246" s="136"/>
      <c r="T246" s="136"/>
      <c r="U246" s="136"/>
      <c r="V246" s="136"/>
      <c r="W246" s="136"/>
      <c r="X246" s="136"/>
      <c r="Y246" s="136"/>
      <c r="Z246" s="136"/>
      <c r="AA246" s="136"/>
      <c r="AB246" s="136"/>
      <c r="AC246" s="136"/>
      <c r="AD246" s="136"/>
      <c r="AE246" s="136"/>
      <c r="AF246" s="136"/>
      <c r="AG246" s="136"/>
      <c r="AH246" s="136"/>
      <c r="AI246" s="136"/>
      <c r="AJ246" s="136"/>
      <c r="AK246" s="136"/>
      <c r="AL246" s="136"/>
      <c r="AM246" s="136"/>
      <c r="AN246" s="136"/>
      <c r="AO246" s="136"/>
      <c r="AP246" s="136"/>
      <c r="AQ246" s="136"/>
      <c r="AR246" s="136"/>
      <c r="AS246" s="136"/>
      <c r="AT246" s="136"/>
      <c r="AU246" s="137"/>
      <c r="AV246" s="137"/>
      <c r="AW246" s="137"/>
      <c r="AX246" s="137"/>
      <c r="AY246" s="137"/>
      <c r="AZ246" s="137"/>
      <c r="BA246" s="137"/>
      <c r="BB246" s="137"/>
      <c r="BC246" s="138"/>
      <c r="BD246" s="139"/>
      <c r="BE246" s="140"/>
      <c r="BF246" s="140"/>
      <c r="BG246" s="141"/>
      <c r="BH246" s="141"/>
      <c r="BI246" s="136"/>
      <c r="BJ246" s="136"/>
      <c r="BK246" s="136"/>
      <c r="BL246" s="136"/>
      <c r="BM246" s="136"/>
      <c r="BN246" s="136"/>
      <c r="BO246" s="136"/>
      <c r="BP246" s="136"/>
      <c r="BQ246" s="136"/>
      <c r="BR246" s="136"/>
      <c r="BS246" s="136"/>
      <c r="BT246" s="136"/>
      <c r="BU246" s="136"/>
      <c r="BV246" s="136"/>
      <c r="BW246" s="136"/>
      <c r="BX246" s="136"/>
      <c r="BY246" s="142"/>
      <c r="BZ246" s="142"/>
      <c r="CA246" s="142"/>
      <c r="CB246" s="142"/>
      <c r="CC246" s="142"/>
      <c r="CD246" s="142"/>
      <c r="CE246" s="142"/>
      <c r="CF246" s="142"/>
    </row>
    <row r="247" spans="1:84">
      <c r="A247" s="95">
        <v>37900</v>
      </c>
      <c r="B247" s="96" t="s">
        <v>623</v>
      </c>
      <c r="C247" s="116">
        <v>620087213.64446712</v>
      </c>
      <c r="D247" s="117">
        <v>3.9632556306857759E-3</v>
      </c>
      <c r="E247" s="116"/>
      <c r="F247" s="136"/>
      <c r="G247" s="136"/>
      <c r="H247" s="136"/>
      <c r="I247" s="136"/>
      <c r="J247" s="136"/>
      <c r="K247" s="136"/>
      <c r="L247" s="136"/>
      <c r="M247" s="136"/>
      <c r="N247" s="136"/>
      <c r="O247" s="136"/>
      <c r="P247" s="136"/>
      <c r="Q247" s="136"/>
      <c r="R247" s="136"/>
      <c r="S247" s="136"/>
      <c r="T247" s="136"/>
      <c r="U247" s="136"/>
      <c r="V247" s="136"/>
      <c r="W247" s="136"/>
      <c r="X247" s="136"/>
      <c r="Y247" s="136"/>
      <c r="Z247" s="136"/>
      <c r="AA247" s="136"/>
      <c r="AB247" s="136"/>
      <c r="AC247" s="136"/>
      <c r="AD247" s="136"/>
      <c r="AE247" s="136"/>
      <c r="AF247" s="136"/>
      <c r="AG247" s="136"/>
      <c r="AH247" s="136"/>
      <c r="AI247" s="136"/>
      <c r="AJ247" s="136"/>
      <c r="AK247" s="136"/>
      <c r="AL247" s="136"/>
      <c r="AM247" s="136"/>
      <c r="AN247" s="136"/>
      <c r="AO247" s="136"/>
      <c r="AP247" s="136"/>
      <c r="AQ247" s="136"/>
      <c r="AR247" s="136"/>
      <c r="AS247" s="136"/>
      <c r="AT247" s="136"/>
      <c r="AU247" s="137"/>
      <c r="AV247" s="137"/>
      <c r="AW247" s="137"/>
      <c r="AX247" s="137"/>
      <c r="AY247" s="137"/>
      <c r="AZ247" s="137"/>
      <c r="BA247" s="137"/>
      <c r="BB247" s="137"/>
      <c r="BC247" s="138"/>
      <c r="BD247" s="139"/>
      <c r="BE247" s="140"/>
      <c r="BF247" s="140"/>
      <c r="BG247" s="141"/>
      <c r="BH247" s="141"/>
      <c r="BI247" s="136"/>
      <c r="BJ247" s="136"/>
      <c r="BK247" s="136"/>
      <c r="BL247" s="136"/>
      <c r="BM247" s="136"/>
      <c r="BN247" s="136"/>
      <c r="BO247" s="136"/>
      <c r="BP247" s="136"/>
      <c r="BQ247" s="136"/>
      <c r="BR247" s="136"/>
      <c r="BS247" s="136"/>
      <c r="BT247" s="136"/>
      <c r="BU247" s="136"/>
      <c r="BV247" s="136"/>
      <c r="BW247" s="136"/>
      <c r="BX247" s="136"/>
      <c r="BY247" s="142"/>
      <c r="BZ247" s="142"/>
      <c r="CA247" s="142"/>
      <c r="CB247" s="142"/>
      <c r="CC247" s="142"/>
      <c r="CD247" s="142"/>
      <c r="CE247" s="142"/>
      <c r="CF247" s="142"/>
    </row>
    <row r="248" spans="1:84">
      <c r="A248" s="95">
        <v>37901</v>
      </c>
      <c r="B248" s="96" t="s">
        <v>624</v>
      </c>
      <c r="C248" s="116">
        <v>8541701.1664729919</v>
      </c>
      <c r="D248" s="117">
        <v>5.4593845024950394E-5</v>
      </c>
      <c r="E248" s="116"/>
      <c r="F248" s="136"/>
      <c r="G248" s="136"/>
      <c r="H248" s="136"/>
      <c r="I248" s="136"/>
      <c r="J248" s="136"/>
      <c r="K248" s="136"/>
      <c r="L248" s="136"/>
      <c r="M248" s="136"/>
      <c r="N248" s="136"/>
      <c r="O248" s="136"/>
      <c r="P248" s="136"/>
      <c r="Q248" s="136"/>
      <c r="R248" s="136"/>
      <c r="S248" s="136"/>
      <c r="T248" s="136"/>
      <c r="U248" s="136"/>
      <c r="V248" s="136"/>
      <c r="W248" s="136"/>
      <c r="X248" s="136"/>
      <c r="Y248" s="136"/>
      <c r="Z248" s="136"/>
      <c r="AA248" s="136"/>
      <c r="AB248" s="136"/>
      <c r="AC248" s="136"/>
      <c r="AD248" s="136"/>
      <c r="AE248" s="136"/>
      <c r="AF248" s="136"/>
      <c r="AG248" s="136"/>
      <c r="AH248" s="136"/>
      <c r="AI248" s="136"/>
      <c r="AJ248" s="136"/>
      <c r="AK248" s="136"/>
      <c r="AL248" s="136"/>
      <c r="AM248" s="136"/>
      <c r="AN248" s="136"/>
      <c r="AO248" s="136"/>
      <c r="AP248" s="136"/>
      <c r="AQ248" s="136"/>
      <c r="AR248" s="136"/>
      <c r="AS248" s="136"/>
      <c r="AT248" s="136"/>
      <c r="AU248" s="137"/>
      <c r="AV248" s="137"/>
      <c r="AW248" s="137"/>
      <c r="AX248" s="137"/>
      <c r="AY248" s="137"/>
      <c r="AZ248" s="137"/>
      <c r="BA248" s="137"/>
      <c r="BB248" s="137"/>
      <c r="BC248" s="138"/>
      <c r="BD248" s="139"/>
      <c r="BE248" s="140"/>
      <c r="BF248" s="140"/>
      <c r="BG248" s="141"/>
      <c r="BH248" s="141"/>
      <c r="BI248" s="136"/>
      <c r="BJ248" s="136"/>
      <c r="BK248" s="136"/>
      <c r="BL248" s="136"/>
      <c r="BM248" s="136"/>
      <c r="BN248" s="136"/>
      <c r="BO248" s="136"/>
      <c r="BP248" s="136"/>
      <c r="BQ248" s="136"/>
      <c r="BR248" s="136"/>
      <c r="BS248" s="136"/>
      <c r="BT248" s="136"/>
      <c r="BU248" s="136"/>
      <c r="BV248" s="136"/>
      <c r="BW248" s="136"/>
      <c r="BX248" s="136"/>
      <c r="BY248" s="142"/>
      <c r="BZ248" s="142"/>
      <c r="CA248" s="142"/>
      <c r="CB248" s="142"/>
      <c r="CC248" s="142"/>
      <c r="CD248" s="142"/>
      <c r="CE248" s="142"/>
      <c r="CF248" s="142"/>
    </row>
    <row r="249" spans="1:84">
      <c r="A249" s="95">
        <v>37905</v>
      </c>
      <c r="B249" s="96" t="s">
        <v>625</v>
      </c>
      <c r="C249" s="116">
        <v>69309993.364459977</v>
      </c>
      <c r="D249" s="117">
        <v>4.4299126867980817E-4</v>
      </c>
      <c r="E249" s="116"/>
      <c r="F249" s="136"/>
      <c r="G249" s="136"/>
      <c r="H249" s="136"/>
      <c r="I249" s="136"/>
      <c r="J249" s="136"/>
      <c r="K249" s="136"/>
      <c r="L249" s="136"/>
      <c r="M249" s="136"/>
      <c r="N249" s="136"/>
      <c r="O249" s="136"/>
      <c r="P249" s="136"/>
      <c r="Q249" s="136"/>
      <c r="R249" s="136"/>
      <c r="S249" s="136"/>
      <c r="T249" s="136"/>
      <c r="U249" s="136"/>
      <c r="V249" s="136"/>
      <c r="W249" s="136"/>
      <c r="X249" s="136"/>
      <c r="Y249" s="136"/>
      <c r="Z249" s="136"/>
      <c r="AA249" s="136"/>
      <c r="AB249" s="136"/>
      <c r="AC249" s="136"/>
      <c r="AD249" s="136"/>
      <c r="AE249" s="136"/>
      <c r="AF249" s="136"/>
      <c r="AG249" s="136"/>
      <c r="AH249" s="136"/>
      <c r="AI249" s="136"/>
      <c r="AJ249" s="136"/>
      <c r="AK249" s="136"/>
      <c r="AL249" s="136"/>
      <c r="AM249" s="136"/>
      <c r="AN249" s="136"/>
      <c r="AO249" s="136"/>
      <c r="AP249" s="136"/>
      <c r="AQ249" s="136"/>
      <c r="AR249" s="136"/>
      <c r="AS249" s="136"/>
      <c r="AT249" s="136"/>
      <c r="AU249" s="137"/>
      <c r="AV249" s="137"/>
      <c r="AW249" s="137"/>
      <c r="AX249" s="137"/>
      <c r="AY249" s="137"/>
      <c r="AZ249" s="137"/>
      <c r="BA249" s="137"/>
      <c r="BB249" s="137"/>
      <c r="BC249" s="138"/>
      <c r="BD249" s="139"/>
      <c r="BE249" s="140"/>
      <c r="BF249" s="140"/>
      <c r="BG249" s="141"/>
      <c r="BH249" s="141"/>
      <c r="BI249" s="136"/>
      <c r="BJ249" s="136"/>
      <c r="BK249" s="136"/>
      <c r="BL249" s="136"/>
      <c r="BM249" s="136"/>
      <c r="BN249" s="136"/>
      <c r="BO249" s="136"/>
      <c r="BP249" s="136"/>
      <c r="BQ249" s="136"/>
      <c r="BR249" s="136"/>
      <c r="BS249" s="136"/>
      <c r="BT249" s="136"/>
      <c r="BU249" s="136"/>
      <c r="BV249" s="136"/>
      <c r="BW249" s="136"/>
      <c r="BX249" s="136"/>
      <c r="BY249" s="142"/>
      <c r="BZ249" s="142"/>
      <c r="CA249" s="142"/>
      <c r="CB249" s="142"/>
      <c r="CC249" s="142"/>
      <c r="CD249" s="142"/>
      <c r="CE249" s="142"/>
      <c r="CF249" s="142"/>
    </row>
    <row r="250" spans="1:84">
      <c r="A250" s="95">
        <v>38000</v>
      </c>
      <c r="B250" s="96" t="s">
        <v>626</v>
      </c>
      <c r="C250" s="116">
        <v>1022596537.0759444</v>
      </c>
      <c r="D250" s="117">
        <v>6.5358733325046915E-3</v>
      </c>
      <c r="E250" s="116"/>
      <c r="F250" s="136"/>
      <c r="G250" s="136"/>
      <c r="H250" s="136"/>
      <c r="I250" s="136"/>
      <c r="J250" s="136"/>
      <c r="K250" s="136"/>
      <c r="L250" s="136"/>
      <c r="M250" s="136"/>
      <c r="N250" s="136"/>
      <c r="O250" s="136"/>
      <c r="P250" s="136"/>
      <c r="Q250" s="136"/>
      <c r="R250" s="136"/>
      <c r="S250" s="136"/>
      <c r="T250" s="136"/>
      <c r="U250" s="136"/>
      <c r="V250" s="136"/>
      <c r="W250" s="136"/>
      <c r="X250" s="136"/>
      <c r="Y250" s="136"/>
      <c r="Z250" s="136"/>
      <c r="AA250" s="136"/>
      <c r="AB250" s="136"/>
      <c r="AC250" s="136"/>
      <c r="AD250" s="136"/>
      <c r="AE250" s="136"/>
      <c r="AF250" s="136"/>
      <c r="AG250" s="136"/>
      <c r="AH250" s="136"/>
      <c r="AI250" s="136"/>
      <c r="AJ250" s="136"/>
      <c r="AK250" s="136"/>
      <c r="AL250" s="136"/>
      <c r="AM250" s="136"/>
      <c r="AN250" s="136"/>
      <c r="AO250" s="136"/>
      <c r="AP250" s="136"/>
      <c r="AQ250" s="136"/>
      <c r="AR250" s="136"/>
      <c r="AS250" s="136"/>
      <c r="AT250" s="136"/>
      <c r="AU250" s="137"/>
      <c r="AV250" s="137"/>
      <c r="AW250" s="137"/>
      <c r="AX250" s="137"/>
      <c r="AY250" s="137"/>
      <c r="AZ250" s="137"/>
      <c r="BA250" s="137"/>
      <c r="BB250" s="137"/>
      <c r="BC250" s="138"/>
      <c r="BD250" s="139"/>
      <c r="BE250" s="140"/>
      <c r="BF250" s="140"/>
      <c r="BG250" s="141"/>
      <c r="BH250" s="141"/>
      <c r="BI250" s="136"/>
      <c r="BJ250" s="136"/>
      <c r="BK250" s="136"/>
      <c r="BL250" s="136"/>
      <c r="BM250" s="136"/>
      <c r="BN250" s="136"/>
      <c r="BO250" s="136"/>
      <c r="BP250" s="136"/>
      <c r="BQ250" s="136"/>
      <c r="BR250" s="136"/>
      <c r="BS250" s="136"/>
      <c r="BT250" s="136"/>
      <c r="BU250" s="136"/>
      <c r="BV250" s="136"/>
      <c r="BW250" s="136"/>
      <c r="BX250" s="136"/>
      <c r="BY250" s="142"/>
      <c r="BZ250" s="142"/>
      <c r="CA250" s="142"/>
      <c r="CB250" s="142"/>
      <c r="CC250" s="142"/>
      <c r="CD250" s="142"/>
      <c r="CE250" s="142"/>
      <c r="CF250" s="142"/>
    </row>
    <row r="251" spans="1:84">
      <c r="A251" s="95">
        <v>38005</v>
      </c>
      <c r="B251" s="96" t="s">
        <v>627</v>
      </c>
      <c r="C251" s="116">
        <v>183100319.32193506</v>
      </c>
      <c r="D251" s="117">
        <v>1.1702763023736437E-3</v>
      </c>
      <c r="E251" s="116"/>
      <c r="F251" s="136"/>
      <c r="G251" s="136"/>
      <c r="H251" s="136"/>
      <c r="I251" s="136"/>
      <c r="J251" s="136"/>
      <c r="K251" s="136"/>
      <c r="L251" s="136"/>
      <c r="M251" s="136"/>
      <c r="N251" s="136"/>
      <c r="O251" s="136"/>
      <c r="P251" s="136"/>
      <c r="Q251" s="136"/>
      <c r="R251" s="136"/>
      <c r="S251" s="136"/>
      <c r="T251" s="136"/>
      <c r="U251" s="136"/>
      <c r="V251" s="136"/>
      <c r="W251" s="136"/>
      <c r="X251" s="136"/>
      <c r="Y251" s="136"/>
      <c r="Z251" s="136"/>
      <c r="AA251" s="136"/>
      <c r="AB251" s="136"/>
      <c r="AC251" s="136"/>
      <c r="AD251" s="136"/>
      <c r="AE251" s="136"/>
      <c r="AF251" s="136"/>
      <c r="AG251" s="136"/>
      <c r="AH251" s="136"/>
      <c r="AI251" s="136"/>
      <c r="AJ251" s="136"/>
      <c r="AK251" s="136"/>
      <c r="AL251" s="136"/>
      <c r="AM251" s="136"/>
      <c r="AN251" s="136"/>
      <c r="AO251" s="136"/>
      <c r="AP251" s="136"/>
      <c r="AQ251" s="136"/>
      <c r="AR251" s="136"/>
      <c r="AS251" s="136"/>
      <c r="AT251" s="136"/>
      <c r="AU251" s="137"/>
      <c r="AV251" s="137"/>
      <c r="AW251" s="137"/>
      <c r="AX251" s="137"/>
      <c r="AY251" s="137"/>
      <c r="AZ251" s="137"/>
      <c r="BA251" s="137"/>
      <c r="BB251" s="137"/>
      <c r="BC251" s="138"/>
      <c r="BD251" s="139"/>
      <c r="BE251" s="140"/>
      <c r="BF251" s="140"/>
      <c r="BG251" s="141"/>
      <c r="BH251" s="141"/>
      <c r="BI251" s="136"/>
      <c r="BJ251" s="136"/>
      <c r="BK251" s="136"/>
      <c r="BL251" s="136"/>
      <c r="BM251" s="136"/>
      <c r="BN251" s="136"/>
      <c r="BO251" s="136"/>
      <c r="BP251" s="136"/>
      <c r="BQ251" s="136"/>
      <c r="BR251" s="136"/>
      <c r="BS251" s="136"/>
      <c r="BT251" s="136"/>
      <c r="BU251" s="136"/>
      <c r="BV251" s="136"/>
      <c r="BW251" s="136"/>
      <c r="BX251" s="136"/>
      <c r="BY251" s="142"/>
      <c r="BZ251" s="142"/>
      <c r="CA251" s="142"/>
      <c r="CB251" s="142"/>
      <c r="CC251" s="142"/>
      <c r="CD251" s="142"/>
      <c r="CE251" s="142"/>
      <c r="CF251" s="142"/>
    </row>
    <row r="252" spans="1:84">
      <c r="A252" s="95">
        <v>38100</v>
      </c>
      <c r="B252" s="96" t="s">
        <v>628</v>
      </c>
      <c r="C252" s="116">
        <v>450185538.55312169</v>
      </c>
      <c r="D252" s="117">
        <v>2.8773377861439921E-3</v>
      </c>
      <c r="E252" s="116"/>
      <c r="F252" s="136"/>
      <c r="G252" s="136"/>
      <c r="H252" s="136"/>
      <c r="I252" s="136"/>
      <c r="J252" s="136"/>
      <c r="K252" s="136"/>
      <c r="L252" s="136"/>
      <c r="M252" s="136"/>
      <c r="N252" s="136"/>
      <c r="O252" s="136"/>
      <c r="P252" s="136"/>
      <c r="Q252" s="136"/>
      <c r="R252" s="136"/>
      <c r="S252" s="136"/>
      <c r="T252" s="136"/>
      <c r="U252" s="136"/>
      <c r="V252" s="136"/>
      <c r="W252" s="136"/>
      <c r="X252" s="136"/>
      <c r="Y252" s="136"/>
      <c r="Z252" s="136"/>
      <c r="AA252" s="136"/>
      <c r="AB252" s="136"/>
      <c r="AC252" s="136"/>
      <c r="AD252" s="136"/>
      <c r="AE252" s="136"/>
      <c r="AF252" s="136"/>
      <c r="AG252" s="136"/>
      <c r="AH252" s="136"/>
      <c r="AI252" s="136"/>
      <c r="AJ252" s="136"/>
      <c r="AK252" s="136"/>
      <c r="AL252" s="136"/>
      <c r="AM252" s="136"/>
      <c r="AN252" s="136"/>
      <c r="AO252" s="136"/>
      <c r="AP252" s="136"/>
      <c r="AQ252" s="136"/>
      <c r="AR252" s="136"/>
      <c r="AS252" s="136"/>
      <c r="AT252" s="136"/>
      <c r="AU252" s="137"/>
      <c r="AV252" s="137"/>
      <c r="AW252" s="137"/>
      <c r="AX252" s="137"/>
      <c r="AY252" s="137"/>
      <c r="AZ252" s="137"/>
      <c r="BA252" s="137"/>
      <c r="BB252" s="137"/>
      <c r="BC252" s="138"/>
      <c r="BD252" s="139"/>
      <c r="BE252" s="140"/>
      <c r="BF252" s="140"/>
      <c r="BG252" s="141"/>
      <c r="BH252" s="141"/>
      <c r="BI252" s="136"/>
      <c r="BJ252" s="136"/>
      <c r="BK252" s="136"/>
      <c r="BL252" s="136"/>
      <c r="BM252" s="136"/>
      <c r="BN252" s="136"/>
      <c r="BO252" s="136"/>
      <c r="BP252" s="136"/>
      <c r="BQ252" s="136"/>
      <c r="BR252" s="136"/>
      <c r="BS252" s="136"/>
      <c r="BT252" s="136"/>
      <c r="BU252" s="136"/>
      <c r="BV252" s="136"/>
      <c r="BW252" s="136"/>
      <c r="BX252" s="136"/>
      <c r="BY252" s="142"/>
      <c r="BZ252" s="142"/>
      <c r="CA252" s="142"/>
      <c r="CB252" s="142"/>
      <c r="CC252" s="142"/>
      <c r="CD252" s="142"/>
      <c r="CE252" s="142"/>
      <c r="CF252" s="142"/>
    </row>
    <row r="253" spans="1:84">
      <c r="A253" s="95">
        <v>38105</v>
      </c>
      <c r="B253" s="96" t="s">
        <v>629</v>
      </c>
      <c r="C253" s="116">
        <v>86375398.725624949</v>
      </c>
      <c r="D253" s="117">
        <v>5.5206393200737556E-4</v>
      </c>
      <c r="E253" s="116"/>
      <c r="F253" s="136"/>
      <c r="G253" s="136"/>
      <c r="H253" s="136"/>
      <c r="I253" s="136"/>
      <c r="J253" s="136"/>
      <c r="K253" s="136"/>
      <c r="L253" s="136"/>
      <c r="M253" s="136"/>
      <c r="N253" s="136"/>
      <c r="O253" s="136"/>
      <c r="P253" s="136"/>
      <c r="Q253" s="136"/>
      <c r="R253" s="136"/>
      <c r="S253" s="136"/>
      <c r="T253" s="136"/>
      <c r="U253" s="136"/>
      <c r="V253" s="136"/>
      <c r="W253" s="136"/>
      <c r="X253" s="136"/>
      <c r="Y253" s="136"/>
      <c r="Z253" s="136"/>
      <c r="AA253" s="136"/>
      <c r="AB253" s="136"/>
      <c r="AC253" s="136"/>
      <c r="AD253" s="136"/>
      <c r="AE253" s="136"/>
      <c r="AF253" s="136"/>
      <c r="AG253" s="136"/>
      <c r="AH253" s="136"/>
      <c r="AI253" s="136"/>
      <c r="AJ253" s="136"/>
      <c r="AK253" s="136"/>
      <c r="AL253" s="136"/>
      <c r="AM253" s="136"/>
      <c r="AN253" s="136"/>
      <c r="AO253" s="136"/>
      <c r="AP253" s="136"/>
      <c r="AQ253" s="136"/>
      <c r="AR253" s="136"/>
      <c r="AS253" s="136"/>
      <c r="AT253" s="136"/>
      <c r="AU253" s="137"/>
      <c r="AV253" s="137"/>
      <c r="AW253" s="137"/>
      <c r="AX253" s="137"/>
      <c r="AY253" s="137"/>
      <c r="AZ253" s="137"/>
      <c r="BA253" s="137"/>
      <c r="BB253" s="137"/>
      <c r="BC253" s="138"/>
      <c r="BD253" s="139"/>
      <c r="BE253" s="140"/>
      <c r="BF253" s="140"/>
      <c r="BG253" s="141"/>
      <c r="BH253" s="141"/>
      <c r="BI253" s="136"/>
      <c r="BJ253" s="136"/>
      <c r="BK253" s="136"/>
      <c r="BL253" s="136"/>
      <c r="BM253" s="136"/>
      <c r="BN253" s="136"/>
      <c r="BO253" s="136"/>
      <c r="BP253" s="136"/>
      <c r="BQ253" s="136"/>
      <c r="BR253" s="136"/>
      <c r="BS253" s="136"/>
      <c r="BT253" s="136"/>
      <c r="BU253" s="136"/>
      <c r="BV253" s="136"/>
      <c r="BW253" s="136"/>
      <c r="BX253" s="136"/>
      <c r="BY253" s="142"/>
      <c r="BZ253" s="142"/>
      <c r="CA253" s="142"/>
      <c r="CB253" s="142"/>
      <c r="CC253" s="142"/>
      <c r="CD253" s="142"/>
      <c r="CE253" s="142"/>
      <c r="CF253" s="142"/>
    </row>
    <row r="254" spans="1:84">
      <c r="A254" s="95">
        <v>38200</v>
      </c>
      <c r="B254" s="96" t="s">
        <v>630</v>
      </c>
      <c r="C254" s="116">
        <v>440038813.65153754</v>
      </c>
      <c r="D254" s="117">
        <v>2.8124855142145793E-3</v>
      </c>
      <c r="E254" s="116"/>
      <c r="F254" s="136"/>
      <c r="G254" s="136"/>
      <c r="H254" s="136"/>
      <c r="I254" s="136"/>
      <c r="J254" s="136"/>
      <c r="K254" s="136"/>
      <c r="L254" s="136"/>
      <c r="M254" s="136"/>
      <c r="N254" s="136"/>
      <c r="O254" s="136"/>
      <c r="P254" s="136"/>
      <c r="Q254" s="136"/>
      <c r="R254" s="136"/>
      <c r="S254" s="136"/>
      <c r="T254" s="136"/>
      <c r="U254" s="136"/>
      <c r="V254" s="136"/>
      <c r="W254" s="136"/>
      <c r="X254" s="136"/>
      <c r="Y254" s="136"/>
      <c r="Z254" s="136"/>
      <c r="AA254" s="136"/>
      <c r="AB254" s="136"/>
      <c r="AC254" s="136"/>
      <c r="AD254" s="136"/>
      <c r="AE254" s="136"/>
      <c r="AF254" s="136"/>
      <c r="AG254" s="136"/>
      <c r="AH254" s="136"/>
      <c r="AI254" s="136"/>
      <c r="AJ254" s="136"/>
      <c r="AK254" s="136"/>
      <c r="AL254" s="136"/>
      <c r="AM254" s="136"/>
      <c r="AN254" s="136"/>
      <c r="AO254" s="136"/>
      <c r="AP254" s="136"/>
      <c r="AQ254" s="136"/>
      <c r="AR254" s="136"/>
      <c r="AS254" s="136"/>
      <c r="AT254" s="136"/>
      <c r="AU254" s="137"/>
      <c r="AV254" s="137"/>
      <c r="AW254" s="137"/>
      <c r="AX254" s="137"/>
      <c r="AY254" s="137"/>
      <c r="AZ254" s="137"/>
      <c r="BA254" s="137"/>
      <c r="BB254" s="137"/>
      <c r="BC254" s="138"/>
      <c r="BD254" s="139"/>
      <c r="BE254" s="140"/>
      <c r="BF254" s="140"/>
      <c r="BG254" s="141"/>
      <c r="BH254" s="141"/>
      <c r="BI254" s="136"/>
      <c r="BJ254" s="136"/>
      <c r="BK254" s="136"/>
      <c r="BL254" s="136"/>
      <c r="BM254" s="136"/>
      <c r="BN254" s="136"/>
      <c r="BO254" s="136"/>
      <c r="BP254" s="136"/>
      <c r="BQ254" s="136"/>
      <c r="BR254" s="136"/>
      <c r="BS254" s="136"/>
      <c r="BT254" s="136"/>
      <c r="BU254" s="136"/>
      <c r="BV254" s="136"/>
      <c r="BW254" s="136"/>
      <c r="BX254" s="136"/>
      <c r="BY254" s="142"/>
      <c r="BZ254" s="142"/>
      <c r="CA254" s="142"/>
      <c r="CB254" s="142"/>
      <c r="CC254" s="142"/>
      <c r="CD254" s="142"/>
      <c r="CE254" s="142"/>
      <c r="CF254" s="142"/>
    </row>
    <row r="255" spans="1:84">
      <c r="A255" s="95">
        <v>38205</v>
      </c>
      <c r="B255" s="96" t="s">
        <v>631</v>
      </c>
      <c r="C255" s="116">
        <v>58145105.223960929</v>
      </c>
      <c r="D255" s="117">
        <v>3.7163145861576698E-4</v>
      </c>
      <c r="E255" s="116"/>
      <c r="F255" s="136"/>
      <c r="G255" s="136"/>
      <c r="H255" s="136"/>
      <c r="I255" s="136"/>
      <c r="J255" s="136"/>
      <c r="K255" s="136"/>
      <c r="L255" s="136"/>
      <c r="M255" s="136"/>
      <c r="N255" s="136"/>
      <c r="O255" s="136"/>
      <c r="P255" s="136"/>
      <c r="Q255" s="136"/>
      <c r="R255" s="136"/>
      <c r="S255" s="136"/>
      <c r="T255" s="136"/>
      <c r="U255" s="136"/>
      <c r="V255" s="136"/>
      <c r="W255" s="136"/>
      <c r="X255" s="136"/>
      <c r="Y255" s="136"/>
      <c r="Z255" s="136"/>
      <c r="AA255" s="136"/>
      <c r="AB255" s="136"/>
      <c r="AC255" s="136"/>
      <c r="AD255" s="136"/>
      <c r="AE255" s="136"/>
      <c r="AF255" s="136"/>
      <c r="AG255" s="136"/>
      <c r="AH255" s="136"/>
      <c r="AI255" s="136"/>
      <c r="AJ255" s="136"/>
      <c r="AK255" s="136"/>
      <c r="AL255" s="136"/>
      <c r="AM255" s="136"/>
      <c r="AN255" s="136"/>
      <c r="AO255" s="136"/>
      <c r="AP255" s="136"/>
      <c r="AQ255" s="136"/>
      <c r="AR255" s="136"/>
      <c r="AS255" s="136"/>
      <c r="AT255" s="136"/>
      <c r="AU255" s="137"/>
      <c r="AV255" s="137"/>
      <c r="AW255" s="137"/>
      <c r="AX255" s="137"/>
      <c r="AY255" s="137"/>
      <c r="AZ255" s="137"/>
      <c r="BA255" s="137"/>
      <c r="BB255" s="137"/>
      <c r="BC255" s="138"/>
      <c r="BD255" s="139"/>
      <c r="BE255" s="140"/>
      <c r="BF255" s="140"/>
      <c r="BG255" s="141"/>
      <c r="BH255" s="141"/>
      <c r="BI255" s="136"/>
      <c r="BJ255" s="136"/>
      <c r="BK255" s="136"/>
      <c r="BL255" s="136"/>
      <c r="BM255" s="136"/>
      <c r="BN255" s="136"/>
      <c r="BO255" s="136"/>
      <c r="BP255" s="136"/>
      <c r="BQ255" s="136"/>
      <c r="BR255" s="136"/>
      <c r="BS255" s="136"/>
      <c r="BT255" s="136"/>
      <c r="BU255" s="136"/>
      <c r="BV255" s="136"/>
      <c r="BW255" s="136"/>
      <c r="BX255" s="136"/>
      <c r="BY255" s="142"/>
      <c r="BZ255" s="142"/>
      <c r="CA255" s="142"/>
      <c r="CB255" s="142"/>
      <c r="CC255" s="142"/>
      <c r="CD255" s="142"/>
      <c r="CE255" s="142"/>
      <c r="CF255" s="142"/>
    </row>
    <row r="256" spans="1:84">
      <c r="A256" s="95">
        <v>38210</v>
      </c>
      <c r="B256" s="96" t="s">
        <v>632</v>
      </c>
      <c r="C256" s="116">
        <v>166544969.64512578</v>
      </c>
      <c r="D256" s="117">
        <v>1.0644636337992419E-3</v>
      </c>
      <c r="E256" s="116"/>
      <c r="F256" s="136"/>
      <c r="G256" s="136"/>
      <c r="H256" s="136"/>
      <c r="I256" s="136"/>
      <c r="J256" s="136"/>
      <c r="K256" s="136"/>
      <c r="L256" s="136"/>
      <c r="M256" s="136"/>
      <c r="N256" s="136"/>
      <c r="O256" s="136"/>
      <c r="P256" s="136"/>
      <c r="Q256" s="136"/>
      <c r="R256" s="136"/>
      <c r="S256" s="136"/>
      <c r="T256" s="136"/>
      <c r="U256" s="136"/>
      <c r="V256" s="136"/>
      <c r="W256" s="136"/>
      <c r="X256" s="136"/>
      <c r="Y256" s="136"/>
      <c r="Z256" s="136"/>
      <c r="AA256" s="136"/>
      <c r="AB256" s="136"/>
      <c r="AC256" s="136"/>
      <c r="AD256" s="136"/>
      <c r="AE256" s="136"/>
      <c r="AF256" s="136"/>
      <c r="AG256" s="136"/>
      <c r="AH256" s="136"/>
      <c r="AI256" s="136"/>
      <c r="AJ256" s="136"/>
      <c r="AK256" s="136"/>
      <c r="AL256" s="136"/>
      <c r="AM256" s="136"/>
      <c r="AN256" s="136"/>
      <c r="AO256" s="136"/>
      <c r="AP256" s="136"/>
      <c r="AQ256" s="136"/>
      <c r="AR256" s="136"/>
      <c r="AS256" s="136"/>
      <c r="AT256" s="136"/>
      <c r="AU256" s="137"/>
      <c r="AV256" s="137"/>
      <c r="AW256" s="137"/>
      <c r="AX256" s="137"/>
      <c r="AY256" s="137"/>
      <c r="AZ256" s="137"/>
      <c r="BA256" s="137"/>
      <c r="BB256" s="137"/>
      <c r="BC256" s="138"/>
      <c r="BD256" s="139"/>
      <c r="BE256" s="140"/>
      <c r="BF256" s="140"/>
      <c r="BG256" s="141"/>
      <c r="BH256" s="141"/>
      <c r="BI256" s="136"/>
      <c r="BJ256" s="136"/>
      <c r="BK256" s="136"/>
      <c r="BL256" s="136"/>
      <c r="BM256" s="136"/>
      <c r="BN256" s="136"/>
      <c r="BO256" s="136"/>
      <c r="BP256" s="136"/>
      <c r="BQ256" s="136"/>
      <c r="BR256" s="136"/>
      <c r="BS256" s="136"/>
      <c r="BT256" s="136"/>
      <c r="BU256" s="136"/>
      <c r="BV256" s="136"/>
      <c r="BW256" s="136"/>
      <c r="BX256" s="136"/>
      <c r="BY256" s="142"/>
      <c r="BZ256" s="142"/>
      <c r="CA256" s="142"/>
      <c r="CB256" s="142"/>
      <c r="CC256" s="142"/>
      <c r="CD256" s="142"/>
      <c r="CE256" s="142"/>
      <c r="CF256" s="142"/>
    </row>
    <row r="257" spans="1:84">
      <c r="A257" s="95">
        <v>38300</v>
      </c>
      <c r="B257" s="96" t="s">
        <v>633</v>
      </c>
      <c r="C257" s="116">
        <v>345579070.7742579</v>
      </c>
      <c r="D257" s="117">
        <v>2.2087509110912248E-3</v>
      </c>
      <c r="E257" s="116"/>
      <c r="F257" s="136"/>
      <c r="G257" s="136"/>
      <c r="H257" s="136"/>
      <c r="I257" s="136"/>
      <c r="J257" s="136"/>
      <c r="K257" s="136"/>
      <c r="L257" s="136"/>
      <c r="M257" s="136"/>
      <c r="N257" s="136"/>
      <c r="O257" s="136"/>
      <c r="P257" s="136"/>
      <c r="Q257" s="136"/>
      <c r="R257" s="136"/>
      <c r="S257" s="136"/>
      <c r="T257" s="136"/>
      <c r="U257" s="136"/>
      <c r="V257" s="136"/>
      <c r="W257" s="136"/>
      <c r="X257" s="136"/>
      <c r="Y257" s="136"/>
      <c r="Z257" s="136"/>
      <c r="AA257" s="136"/>
      <c r="AB257" s="136"/>
      <c r="AC257" s="136"/>
      <c r="AD257" s="136"/>
      <c r="AE257" s="136"/>
      <c r="AF257" s="136"/>
      <c r="AG257" s="136"/>
      <c r="AH257" s="136"/>
      <c r="AI257" s="136"/>
      <c r="AJ257" s="136"/>
      <c r="AK257" s="136"/>
      <c r="AL257" s="136"/>
      <c r="AM257" s="136"/>
      <c r="AN257" s="136"/>
      <c r="AO257" s="136"/>
      <c r="AP257" s="136"/>
      <c r="AQ257" s="136"/>
      <c r="AR257" s="136"/>
      <c r="AS257" s="136"/>
      <c r="AT257" s="136"/>
      <c r="AU257" s="137"/>
      <c r="AV257" s="137"/>
      <c r="AW257" s="137"/>
      <c r="AX257" s="137"/>
      <c r="AY257" s="137"/>
      <c r="AZ257" s="137"/>
      <c r="BA257" s="137"/>
      <c r="BB257" s="137"/>
      <c r="BC257" s="138"/>
      <c r="BD257" s="139"/>
      <c r="BE257" s="140"/>
      <c r="BF257" s="140"/>
      <c r="BG257" s="141"/>
      <c r="BH257" s="141"/>
      <c r="BI257" s="136"/>
      <c r="BJ257" s="136"/>
      <c r="BK257" s="136"/>
      <c r="BL257" s="136"/>
      <c r="BM257" s="136"/>
      <c r="BN257" s="136"/>
      <c r="BO257" s="136"/>
      <c r="BP257" s="136"/>
      <c r="BQ257" s="136"/>
      <c r="BR257" s="136"/>
      <c r="BS257" s="136"/>
      <c r="BT257" s="136"/>
      <c r="BU257" s="136"/>
      <c r="BV257" s="136"/>
      <c r="BW257" s="136"/>
      <c r="BX257" s="136"/>
      <c r="BY257" s="142"/>
      <c r="BZ257" s="142"/>
      <c r="CA257" s="142"/>
      <c r="CB257" s="142"/>
      <c r="CC257" s="142"/>
      <c r="CD257" s="142"/>
      <c r="CE257" s="142"/>
      <c r="CF257" s="142"/>
    </row>
    <row r="258" spans="1:84">
      <c r="A258" s="95">
        <v>38400</v>
      </c>
      <c r="B258" s="96" t="s">
        <v>634</v>
      </c>
      <c r="C258" s="116">
        <v>428548751.62863362</v>
      </c>
      <c r="D258" s="117">
        <v>2.7390473719546221E-3</v>
      </c>
      <c r="E258" s="116"/>
      <c r="F258" s="136"/>
      <c r="G258" s="136"/>
      <c r="H258" s="136"/>
      <c r="I258" s="136"/>
      <c r="J258" s="136"/>
      <c r="K258" s="136"/>
      <c r="L258" s="136"/>
      <c r="M258" s="136"/>
      <c r="N258" s="136"/>
      <c r="O258" s="136"/>
      <c r="P258" s="136"/>
      <c r="Q258" s="136"/>
      <c r="R258" s="136"/>
      <c r="S258" s="136"/>
      <c r="T258" s="136"/>
      <c r="U258" s="136"/>
      <c r="V258" s="136"/>
      <c r="W258" s="136"/>
      <c r="X258" s="136"/>
      <c r="Y258" s="136"/>
      <c r="Z258" s="136"/>
      <c r="AA258" s="136"/>
      <c r="AB258" s="136"/>
      <c r="AC258" s="136"/>
      <c r="AD258" s="136"/>
      <c r="AE258" s="136"/>
      <c r="AF258" s="136"/>
      <c r="AG258" s="136"/>
      <c r="AH258" s="136"/>
      <c r="AI258" s="136"/>
      <c r="AJ258" s="136"/>
      <c r="AK258" s="136"/>
      <c r="AL258" s="136"/>
      <c r="AM258" s="136"/>
      <c r="AN258" s="136"/>
      <c r="AO258" s="136"/>
      <c r="AP258" s="136"/>
      <c r="AQ258" s="136"/>
      <c r="AR258" s="136"/>
      <c r="AS258" s="136"/>
      <c r="AT258" s="136"/>
      <c r="AU258" s="137"/>
      <c r="AV258" s="137"/>
      <c r="AW258" s="137"/>
      <c r="AX258" s="137"/>
      <c r="AY258" s="137"/>
      <c r="AZ258" s="137"/>
      <c r="BA258" s="137"/>
      <c r="BB258" s="137"/>
      <c r="BC258" s="138"/>
      <c r="BD258" s="139"/>
      <c r="BE258" s="140"/>
      <c r="BF258" s="140"/>
      <c r="BG258" s="141"/>
      <c r="BH258" s="141"/>
      <c r="BI258" s="136"/>
      <c r="BJ258" s="136"/>
      <c r="BK258" s="136"/>
      <c r="BL258" s="136"/>
      <c r="BM258" s="136"/>
      <c r="BN258" s="136"/>
      <c r="BO258" s="136"/>
      <c r="BP258" s="136"/>
      <c r="BQ258" s="136"/>
      <c r="BR258" s="136"/>
      <c r="BS258" s="136"/>
      <c r="BT258" s="136"/>
      <c r="BU258" s="136"/>
      <c r="BV258" s="136"/>
      <c r="BW258" s="136"/>
      <c r="BX258" s="136"/>
      <c r="BY258" s="142"/>
      <c r="BZ258" s="142"/>
      <c r="CA258" s="142"/>
      <c r="CB258" s="142"/>
      <c r="CC258" s="142"/>
      <c r="CD258" s="142"/>
      <c r="CE258" s="142"/>
      <c r="CF258" s="142"/>
    </row>
    <row r="259" spans="1:84">
      <c r="A259" s="95">
        <v>38402</v>
      </c>
      <c r="B259" s="96" t="s">
        <v>635</v>
      </c>
      <c r="C259" s="116">
        <v>17561382.264398977</v>
      </c>
      <c r="D259" s="117">
        <v>1.1224267427309108E-4</v>
      </c>
      <c r="E259" s="116"/>
      <c r="F259" s="136"/>
      <c r="G259" s="136"/>
      <c r="H259" s="136"/>
      <c r="I259" s="136"/>
      <c r="J259" s="136"/>
      <c r="K259" s="136"/>
      <c r="L259" s="136"/>
      <c r="M259" s="136"/>
      <c r="N259" s="136"/>
      <c r="O259" s="136"/>
      <c r="P259" s="136"/>
      <c r="Q259" s="136"/>
      <c r="R259" s="136"/>
      <c r="S259" s="136"/>
      <c r="T259" s="136"/>
      <c r="U259" s="136"/>
      <c r="V259" s="136"/>
      <c r="W259" s="136"/>
      <c r="X259" s="136"/>
      <c r="Y259" s="136"/>
      <c r="Z259" s="136"/>
      <c r="AA259" s="136"/>
      <c r="AB259" s="136"/>
      <c r="AC259" s="136"/>
      <c r="AD259" s="136"/>
      <c r="AE259" s="136"/>
      <c r="AF259" s="136"/>
      <c r="AG259" s="136"/>
      <c r="AH259" s="136"/>
      <c r="AI259" s="136"/>
      <c r="AJ259" s="136"/>
      <c r="AK259" s="136"/>
      <c r="AL259" s="136"/>
      <c r="AM259" s="136"/>
      <c r="AN259" s="136"/>
      <c r="AO259" s="136"/>
      <c r="AP259" s="136"/>
      <c r="AQ259" s="136"/>
      <c r="AR259" s="136"/>
      <c r="AS259" s="136"/>
      <c r="AT259" s="136"/>
      <c r="AU259" s="137"/>
      <c r="AV259" s="137"/>
      <c r="AW259" s="137"/>
      <c r="AX259" s="137"/>
      <c r="AY259" s="137"/>
      <c r="AZ259" s="137"/>
      <c r="BA259" s="137"/>
      <c r="BB259" s="137"/>
      <c r="BC259" s="138"/>
      <c r="BD259" s="139"/>
      <c r="BE259" s="140"/>
      <c r="BF259" s="140"/>
      <c r="BG259" s="141"/>
      <c r="BH259" s="141"/>
      <c r="BI259" s="136"/>
      <c r="BJ259" s="136"/>
      <c r="BK259" s="136"/>
      <c r="BL259" s="136"/>
      <c r="BM259" s="136"/>
      <c r="BN259" s="136"/>
      <c r="BO259" s="136"/>
      <c r="BP259" s="136"/>
      <c r="BQ259" s="136"/>
      <c r="BR259" s="136"/>
      <c r="BS259" s="136"/>
      <c r="BT259" s="136"/>
      <c r="BU259" s="136"/>
      <c r="BV259" s="136"/>
      <c r="BW259" s="136"/>
      <c r="BX259" s="136"/>
      <c r="BY259" s="142"/>
      <c r="BZ259" s="142"/>
      <c r="CA259" s="142"/>
      <c r="CB259" s="142"/>
      <c r="CC259" s="142"/>
      <c r="CD259" s="142"/>
      <c r="CE259" s="142"/>
      <c r="CF259" s="142"/>
    </row>
    <row r="260" spans="1:84">
      <c r="A260" s="95">
        <v>38405</v>
      </c>
      <c r="B260" s="96" t="s">
        <v>636</v>
      </c>
      <c r="C260" s="116">
        <v>102752607.64582583</v>
      </c>
      <c r="D260" s="117">
        <v>6.5673802307018294E-4</v>
      </c>
      <c r="E260" s="116"/>
      <c r="F260" s="136"/>
      <c r="G260" s="136"/>
      <c r="H260" s="136"/>
      <c r="I260" s="136"/>
      <c r="J260" s="136"/>
      <c r="K260" s="136"/>
      <c r="L260" s="136"/>
      <c r="M260" s="136"/>
      <c r="N260" s="136"/>
      <c r="O260" s="136"/>
      <c r="P260" s="136"/>
      <c r="Q260" s="136"/>
      <c r="R260" s="136"/>
      <c r="S260" s="136"/>
      <c r="T260" s="136"/>
      <c r="U260" s="136"/>
      <c r="V260" s="136"/>
      <c r="W260" s="136"/>
      <c r="X260" s="136"/>
      <c r="Y260" s="136"/>
      <c r="Z260" s="136"/>
      <c r="AA260" s="136"/>
      <c r="AB260" s="136"/>
      <c r="AC260" s="136"/>
      <c r="AD260" s="136"/>
      <c r="AE260" s="136"/>
      <c r="AF260" s="136"/>
      <c r="AG260" s="136"/>
      <c r="AH260" s="136"/>
      <c r="AI260" s="136"/>
      <c r="AJ260" s="136"/>
      <c r="AK260" s="136"/>
      <c r="AL260" s="136"/>
      <c r="AM260" s="136"/>
      <c r="AN260" s="136"/>
      <c r="AO260" s="136"/>
      <c r="AP260" s="136"/>
      <c r="AQ260" s="136"/>
      <c r="AR260" s="136"/>
      <c r="AS260" s="136"/>
      <c r="AT260" s="136"/>
      <c r="AU260" s="137"/>
      <c r="AV260" s="137"/>
      <c r="AW260" s="137"/>
      <c r="AX260" s="137"/>
      <c r="AY260" s="137"/>
      <c r="AZ260" s="137"/>
      <c r="BA260" s="137"/>
      <c r="BB260" s="137"/>
      <c r="BC260" s="138"/>
      <c r="BD260" s="139"/>
      <c r="BE260" s="140"/>
      <c r="BF260" s="140"/>
      <c r="BG260" s="141"/>
      <c r="BH260" s="141"/>
      <c r="BI260" s="136"/>
      <c r="BJ260" s="136"/>
      <c r="BK260" s="136"/>
      <c r="BL260" s="136"/>
      <c r="BM260" s="136"/>
      <c r="BN260" s="136"/>
      <c r="BO260" s="136"/>
      <c r="BP260" s="136"/>
      <c r="BQ260" s="136"/>
      <c r="BR260" s="136"/>
      <c r="BS260" s="136"/>
      <c r="BT260" s="136"/>
      <c r="BU260" s="136"/>
      <c r="BV260" s="136"/>
      <c r="BW260" s="136"/>
      <c r="BX260" s="136"/>
      <c r="BY260" s="142"/>
      <c r="BZ260" s="142"/>
      <c r="CA260" s="142"/>
      <c r="CB260" s="142"/>
      <c r="CC260" s="142"/>
      <c r="CD260" s="142"/>
      <c r="CE260" s="142"/>
      <c r="CF260" s="142"/>
    </row>
    <row r="261" spans="1:84">
      <c r="A261" s="95">
        <v>38500</v>
      </c>
      <c r="B261" s="96" t="s">
        <v>637</v>
      </c>
      <c r="C261" s="116">
        <v>334819335.50599766</v>
      </c>
      <c r="D261" s="117">
        <v>2.1399806148356551E-3</v>
      </c>
      <c r="E261" s="116"/>
      <c r="F261" s="136"/>
      <c r="G261" s="136"/>
      <c r="H261" s="136"/>
      <c r="I261" s="136"/>
      <c r="J261" s="136"/>
      <c r="K261" s="136"/>
      <c r="L261" s="136"/>
      <c r="M261" s="136"/>
      <c r="N261" s="136"/>
      <c r="O261" s="136"/>
      <c r="P261" s="136"/>
      <c r="Q261" s="136"/>
      <c r="R261" s="136"/>
      <c r="S261" s="136"/>
      <c r="T261" s="136"/>
      <c r="U261" s="136"/>
      <c r="V261" s="136"/>
      <c r="W261" s="136"/>
      <c r="X261" s="136"/>
      <c r="Y261" s="136"/>
      <c r="Z261" s="136"/>
      <c r="AA261" s="136"/>
      <c r="AB261" s="136"/>
      <c r="AC261" s="136"/>
      <c r="AD261" s="136"/>
      <c r="AE261" s="136"/>
      <c r="AF261" s="136"/>
      <c r="AG261" s="136"/>
      <c r="AH261" s="136"/>
      <c r="AI261" s="136"/>
      <c r="AJ261" s="136"/>
      <c r="AK261" s="136"/>
      <c r="AL261" s="136"/>
      <c r="AM261" s="136"/>
      <c r="AN261" s="136"/>
      <c r="AO261" s="136"/>
      <c r="AP261" s="136"/>
      <c r="AQ261" s="136"/>
      <c r="AR261" s="136"/>
      <c r="AS261" s="136"/>
      <c r="AT261" s="136"/>
      <c r="AU261" s="137"/>
      <c r="AV261" s="137"/>
      <c r="AW261" s="137"/>
      <c r="AX261" s="137"/>
      <c r="AY261" s="137"/>
      <c r="AZ261" s="137"/>
      <c r="BA261" s="137"/>
      <c r="BB261" s="137"/>
      <c r="BC261" s="138"/>
      <c r="BD261" s="139"/>
      <c r="BE261" s="140"/>
      <c r="BF261" s="140"/>
      <c r="BG261" s="141"/>
      <c r="BH261" s="141"/>
      <c r="BI261" s="136"/>
      <c r="BJ261" s="136"/>
      <c r="BK261" s="136"/>
      <c r="BL261" s="136"/>
      <c r="BM261" s="136"/>
      <c r="BN261" s="136"/>
      <c r="BO261" s="136"/>
      <c r="BP261" s="136"/>
      <c r="BQ261" s="136"/>
      <c r="BR261" s="136"/>
      <c r="BS261" s="136"/>
      <c r="BT261" s="136"/>
      <c r="BU261" s="136"/>
      <c r="BV261" s="136"/>
      <c r="BW261" s="136"/>
      <c r="BX261" s="136"/>
      <c r="BY261" s="142"/>
      <c r="BZ261" s="142"/>
      <c r="CA261" s="142"/>
      <c r="CB261" s="142"/>
      <c r="CC261" s="142"/>
      <c r="CD261" s="142"/>
      <c r="CE261" s="142"/>
      <c r="CF261" s="142"/>
    </row>
    <row r="262" spans="1:84">
      <c r="A262" s="95">
        <v>38600</v>
      </c>
      <c r="B262" s="96" t="s">
        <v>638</v>
      </c>
      <c r="C262" s="116">
        <v>430976423.13745254</v>
      </c>
      <c r="D262" s="117">
        <v>2.7545637099230078E-3</v>
      </c>
      <c r="E262" s="116"/>
      <c r="F262" s="136"/>
      <c r="G262" s="136"/>
      <c r="H262" s="136"/>
      <c r="I262" s="136"/>
      <c r="J262" s="136"/>
      <c r="K262" s="136"/>
      <c r="L262" s="136"/>
      <c r="M262" s="136"/>
      <c r="N262" s="136"/>
      <c r="O262" s="136"/>
      <c r="P262" s="136"/>
      <c r="Q262" s="136"/>
      <c r="R262" s="136"/>
      <c r="S262" s="136"/>
      <c r="T262" s="136"/>
      <c r="U262" s="136"/>
      <c r="V262" s="136"/>
      <c r="W262" s="136"/>
      <c r="X262" s="136"/>
      <c r="Y262" s="136"/>
      <c r="Z262" s="136"/>
      <c r="AA262" s="136"/>
      <c r="AB262" s="136"/>
      <c r="AC262" s="136"/>
      <c r="AD262" s="136"/>
      <c r="AE262" s="136"/>
      <c r="AF262" s="136"/>
      <c r="AG262" s="136"/>
      <c r="AH262" s="136"/>
      <c r="AI262" s="136"/>
      <c r="AJ262" s="136"/>
      <c r="AK262" s="136"/>
      <c r="AL262" s="136"/>
      <c r="AM262" s="136"/>
      <c r="AN262" s="136"/>
      <c r="AO262" s="136"/>
      <c r="AP262" s="136"/>
      <c r="AQ262" s="136"/>
      <c r="AR262" s="136"/>
      <c r="AS262" s="136"/>
      <c r="AT262" s="136"/>
      <c r="AU262" s="137"/>
      <c r="AV262" s="137"/>
      <c r="AW262" s="137"/>
      <c r="AX262" s="137"/>
      <c r="AY262" s="137"/>
      <c r="AZ262" s="137"/>
      <c r="BA262" s="137"/>
      <c r="BB262" s="137"/>
      <c r="BC262" s="138"/>
      <c r="BD262" s="139"/>
      <c r="BE262" s="140"/>
      <c r="BF262" s="140"/>
      <c r="BG262" s="141"/>
      <c r="BH262" s="141"/>
      <c r="BI262" s="136"/>
      <c r="BJ262" s="136"/>
      <c r="BK262" s="136"/>
      <c r="BL262" s="136"/>
      <c r="BM262" s="136"/>
      <c r="BN262" s="136"/>
      <c r="BO262" s="136"/>
      <c r="BP262" s="136"/>
      <c r="BQ262" s="136"/>
      <c r="BR262" s="136"/>
      <c r="BS262" s="136"/>
      <c r="BT262" s="136"/>
      <c r="BU262" s="136"/>
      <c r="BV262" s="136"/>
      <c r="BW262" s="136"/>
      <c r="BX262" s="136"/>
      <c r="BY262" s="142"/>
      <c r="BZ262" s="142"/>
      <c r="CA262" s="142"/>
      <c r="CB262" s="142"/>
      <c r="CC262" s="142"/>
      <c r="CD262" s="142"/>
      <c r="CE262" s="142"/>
      <c r="CF262" s="142"/>
    </row>
    <row r="263" spans="1:84">
      <c r="A263" s="95">
        <v>38601</v>
      </c>
      <c r="B263" s="96" t="s">
        <v>639</v>
      </c>
      <c r="C263" s="116">
        <v>5026513.80963</v>
      </c>
      <c r="D263" s="117">
        <v>3.2126705276909652E-5</v>
      </c>
      <c r="E263" s="116"/>
      <c r="F263" s="136"/>
      <c r="G263" s="136"/>
      <c r="H263" s="136"/>
      <c r="I263" s="136"/>
      <c r="J263" s="136"/>
      <c r="K263" s="136"/>
      <c r="L263" s="136"/>
      <c r="M263" s="136"/>
      <c r="N263" s="136"/>
      <c r="O263" s="136"/>
      <c r="P263" s="136"/>
      <c r="Q263" s="136"/>
      <c r="R263" s="136"/>
      <c r="S263" s="136"/>
      <c r="T263" s="136"/>
      <c r="U263" s="136"/>
      <c r="V263" s="136"/>
      <c r="W263" s="136"/>
      <c r="X263" s="136"/>
      <c r="Y263" s="136"/>
      <c r="Z263" s="136"/>
      <c r="AA263" s="136"/>
      <c r="AB263" s="136"/>
      <c r="AC263" s="136"/>
      <c r="AD263" s="136"/>
      <c r="AE263" s="136"/>
      <c r="AF263" s="136"/>
      <c r="AG263" s="136"/>
      <c r="AH263" s="136"/>
      <c r="AI263" s="136"/>
      <c r="AJ263" s="136"/>
      <c r="AK263" s="136"/>
      <c r="AL263" s="136"/>
      <c r="AM263" s="136"/>
      <c r="AN263" s="136"/>
      <c r="AO263" s="136"/>
      <c r="AP263" s="136"/>
      <c r="AQ263" s="136"/>
      <c r="AR263" s="136"/>
      <c r="AS263" s="136"/>
      <c r="AT263" s="136"/>
      <c r="AU263" s="137"/>
      <c r="AV263" s="137"/>
      <c r="AW263" s="137"/>
      <c r="AX263" s="137"/>
      <c r="AY263" s="137"/>
      <c r="AZ263" s="137"/>
      <c r="BA263" s="137"/>
      <c r="BB263" s="137"/>
      <c r="BC263" s="138"/>
      <c r="BD263" s="139"/>
      <c r="BE263" s="140"/>
      <c r="BF263" s="140"/>
      <c r="BG263" s="141"/>
      <c r="BH263" s="141"/>
      <c r="BI263" s="136"/>
      <c r="BJ263" s="136"/>
      <c r="BK263" s="136"/>
      <c r="BL263" s="136"/>
      <c r="BM263" s="136"/>
      <c r="BN263" s="136"/>
      <c r="BO263" s="136"/>
      <c r="BP263" s="136"/>
      <c r="BQ263" s="136"/>
      <c r="BR263" s="136"/>
      <c r="BS263" s="136"/>
      <c r="BT263" s="136"/>
      <c r="BU263" s="136"/>
      <c r="BV263" s="136"/>
      <c r="BW263" s="136"/>
      <c r="BX263" s="136"/>
      <c r="BY263" s="142"/>
      <c r="BZ263" s="142"/>
      <c r="CA263" s="142"/>
      <c r="CB263" s="142"/>
      <c r="CC263" s="142"/>
      <c r="CD263" s="142"/>
      <c r="CE263" s="142"/>
      <c r="CF263" s="142"/>
    </row>
    <row r="264" spans="1:84">
      <c r="A264" s="95">
        <v>38602</v>
      </c>
      <c r="B264" s="96" t="s">
        <v>640</v>
      </c>
      <c r="C264" s="116">
        <v>31261727.881989967</v>
      </c>
      <c r="D264" s="117">
        <v>1.9980773079494824E-4</v>
      </c>
      <c r="E264" s="116"/>
      <c r="F264" s="136"/>
      <c r="G264" s="136"/>
      <c r="H264" s="136"/>
      <c r="I264" s="136"/>
      <c r="J264" s="136"/>
      <c r="K264" s="136"/>
      <c r="L264" s="136"/>
      <c r="M264" s="136"/>
      <c r="N264" s="136"/>
      <c r="O264" s="136"/>
      <c r="P264" s="136"/>
      <c r="Q264" s="136"/>
      <c r="R264" s="136"/>
      <c r="S264" s="136"/>
      <c r="T264" s="136"/>
      <c r="U264" s="136"/>
      <c r="V264" s="136"/>
      <c r="W264" s="136"/>
      <c r="X264" s="136"/>
      <c r="Y264" s="136"/>
      <c r="Z264" s="136"/>
      <c r="AA264" s="136"/>
      <c r="AB264" s="136"/>
      <c r="AC264" s="136"/>
      <c r="AD264" s="136"/>
      <c r="AE264" s="136"/>
      <c r="AF264" s="136"/>
      <c r="AG264" s="136"/>
      <c r="AH264" s="136"/>
      <c r="AI264" s="136"/>
      <c r="AJ264" s="136"/>
      <c r="AK264" s="136"/>
      <c r="AL264" s="136"/>
      <c r="AM264" s="136"/>
      <c r="AN264" s="136"/>
      <c r="AO264" s="136"/>
      <c r="AP264" s="136"/>
      <c r="AQ264" s="136"/>
      <c r="AR264" s="136"/>
      <c r="AS264" s="136"/>
      <c r="AT264" s="136"/>
      <c r="AU264" s="137"/>
      <c r="AV264" s="137"/>
      <c r="AW264" s="137"/>
      <c r="AX264" s="137"/>
      <c r="AY264" s="137"/>
      <c r="AZ264" s="137"/>
      <c r="BA264" s="137"/>
      <c r="BB264" s="137"/>
      <c r="BC264" s="138"/>
      <c r="BD264" s="139"/>
      <c r="BE264" s="140"/>
      <c r="BF264" s="140"/>
      <c r="BG264" s="141"/>
      <c r="BH264" s="141"/>
      <c r="BI264" s="136"/>
      <c r="BJ264" s="136"/>
      <c r="BK264" s="136"/>
      <c r="BL264" s="136"/>
      <c r="BM264" s="136"/>
      <c r="BN264" s="136"/>
      <c r="BO264" s="136"/>
      <c r="BP264" s="136"/>
      <c r="BQ264" s="136"/>
      <c r="BR264" s="136"/>
      <c r="BS264" s="136"/>
      <c r="BT264" s="136"/>
      <c r="BU264" s="136"/>
      <c r="BV264" s="136"/>
      <c r="BW264" s="136"/>
      <c r="BX264" s="136"/>
      <c r="BY264" s="142"/>
      <c r="BZ264" s="142"/>
      <c r="CA264" s="142"/>
      <c r="CB264" s="142"/>
      <c r="CC264" s="142"/>
      <c r="CD264" s="142"/>
      <c r="CE264" s="142"/>
      <c r="CF264" s="142"/>
    </row>
    <row r="265" spans="1:84">
      <c r="A265" s="95">
        <v>38605</v>
      </c>
      <c r="B265" s="96" t="s">
        <v>641</v>
      </c>
      <c r="C265" s="116">
        <v>110444435.75964284</v>
      </c>
      <c r="D265" s="117">
        <v>7.0589994805680435E-4</v>
      </c>
      <c r="E265" s="116"/>
      <c r="F265" s="136"/>
      <c r="G265" s="136"/>
      <c r="H265" s="136"/>
      <c r="I265" s="136"/>
      <c r="J265" s="136"/>
      <c r="K265" s="136"/>
      <c r="L265" s="136"/>
      <c r="M265" s="136"/>
      <c r="N265" s="136"/>
      <c r="O265" s="136"/>
      <c r="P265" s="136"/>
      <c r="Q265" s="136"/>
      <c r="R265" s="136"/>
      <c r="S265" s="136"/>
      <c r="T265" s="136"/>
      <c r="U265" s="136"/>
      <c r="V265" s="136"/>
      <c r="W265" s="136"/>
      <c r="X265" s="136"/>
      <c r="Y265" s="136"/>
      <c r="Z265" s="136"/>
      <c r="AA265" s="136"/>
      <c r="AB265" s="136"/>
      <c r="AC265" s="136"/>
      <c r="AD265" s="136"/>
      <c r="AE265" s="136"/>
      <c r="AF265" s="136"/>
      <c r="AG265" s="136"/>
      <c r="AH265" s="136"/>
      <c r="AI265" s="136"/>
      <c r="AJ265" s="136"/>
      <c r="AK265" s="136"/>
      <c r="AL265" s="136"/>
      <c r="AM265" s="136"/>
      <c r="AN265" s="136"/>
      <c r="AO265" s="136"/>
      <c r="AP265" s="136"/>
      <c r="AQ265" s="136"/>
      <c r="AR265" s="136"/>
      <c r="AS265" s="136"/>
      <c r="AT265" s="136"/>
      <c r="AU265" s="137"/>
      <c r="AV265" s="137"/>
      <c r="AW265" s="137"/>
      <c r="AX265" s="137"/>
      <c r="AY265" s="137"/>
      <c r="AZ265" s="137"/>
      <c r="BA265" s="137"/>
      <c r="BB265" s="137"/>
      <c r="BC265" s="138"/>
      <c r="BD265" s="139"/>
      <c r="BE265" s="140"/>
      <c r="BF265" s="140"/>
      <c r="BG265" s="141"/>
      <c r="BH265" s="141"/>
      <c r="BI265" s="136"/>
      <c r="BJ265" s="136"/>
      <c r="BK265" s="136"/>
      <c r="BL265" s="136"/>
      <c r="BM265" s="136"/>
      <c r="BN265" s="136"/>
      <c r="BO265" s="136"/>
      <c r="BP265" s="136"/>
      <c r="BQ265" s="136"/>
      <c r="BR265" s="136"/>
      <c r="BS265" s="136"/>
      <c r="BT265" s="136"/>
      <c r="BU265" s="136"/>
      <c r="BV265" s="136"/>
      <c r="BW265" s="136"/>
      <c r="BX265" s="136"/>
      <c r="BY265" s="142"/>
      <c r="BZ265" s="142"/>
      <c r="CA265" s="142"/>
      <c r="CB265" s="142"/>
      <c r="CC265" s="142"/>
      <c r="CD265" s="142"/>
      <c r="CE265" s="142"/>
      <c r="CF265" s="142"/>
    </row>
    <row r="266" spans="1:84">
      <c r="A266" s="95">
        <v>38610</v>
      </c>
      <c r="B266" s="96" t="s">
        <v>642</v>
      </c>
      <c r="C266" s="116">
        <v>85805779.002350897</v>
      </c>
      <c r="D266" s="117">
        <v>5.4842323675364309E-4</v>
      </c>
      <c r="E266" s="116"/>
      <c r="F266" s="136"/>
      <c r="G266" s="136"/>
      <c r="H266" s="136"/>
      <c r="I266" s="136"/>
      <c r="J266" s="136"/>
      <c r="K266" s="136"/>
      <c r="L266" s="136"/>
      <c r="M266" s="136"/>
      <c r="N266" s="136"/>
      <c r="O266" s="136"/>
      <c r="P266" s="136"/>
      <c r="Q266" s="136"/>
      <c r="R266" s="136"/>
      <c r="S266" s="136"/>
      <c r="T266" s="136"/>
      <c r="U266" s="136"/>
      <c r="V266" s="136"/>
      <c r="W266" s="136"/>
      <c r="X266" s="136"/>
      <c r="Y266" s="136"/>
      <c r="Z266" s="136"/>
      <c r="AA266" s="136"/>
      <c r="AB266" s="136"/>
      <c r="AC266" s="136"/>
      <c r="AD266" s="136"/>
      <c r="AE266" s="136"/>
      <c r="AF266" s="136"/>
      <c r="AG266" s="136"/>
      <c r="AH266" s="136"/>
      <c r="AI266" s="136"/>
      <c r="AJ266" s="136"/>
      <c r="AK266" s="136"/>
      <c r="AL266" s="136"/>
      <c r="AM266" s="136"/>
      <c r="AN266" s="136"/>
      <c r="AO266" s="136"/>
      <c r="AP266" s="136"/>
      <c r="AQ266" s="136"/>
      <c r="AR266" s="136"/>
      <c r="AS266" s="136"/>
      <c r="AT266" s="136"/>
      <c r="AU266" s="137"/>
      <c r="AV266" s="137"/>
      <c r="AW266" s="137"/>
      <c r="AX266" s="137"/>
      <c r="AY266" s="137"/>
      <c r="AZ266" s="137"/>
      <c r="BA266" s="137"/>
      <c r="BB266" s="137"/>
      <c r="BC266" s="138"/>
      <c r="BD266" s="139"/>
      <c r="BE266" s="140"/>
      <c r="BF266" s="140"/>
      <c r="BG266" s="141"/>
      <c r="BH266" s="141"/>
      <c r="BI266" s="136"/>
      <c r="BJ266" s="136"/>
      <c r="BK266" s="136"/>
      <c r="BL266" s="136"/>
      <c r="BM266" s="136"/>
      <c r="BN266" s="136"/>
      <c r="BO266" s="136"/>
      <c r="BP266" s="136"/>
      <c r="BQ266" s="136"/>
      <c r="BR266" s="136"/>
      <c r="BS266" s="136"/>
      <c r="BT266" s="136"/>
      <c r="BU266" s="136"/>
      <c r="BV266" s="136"/>
      <c r="BW266" s="136"/>
      <c r="BX266" s="136"/>
      <c r="BY266" s="142"/>
      <c r="BZ266" s="142"/>
      <c r="CA266" s="142"/>
      <c r="CB266" s="142"/>
      <c r="CC266" s="142"/>
      <c r="CD266" s="142"/>
      <c r="CE266" s="142"/>
      <c r="CF266" s="142"/>
    </row>
    <row r="267" spans="1:84">
      <c r="A267" s="95">
        <v>38620</v>
      </c>
      <c r="B267" s="96" t="s">
        <v>643</v>
      </c>
      <c r="C267" s="116">
        <v>69893423.648706943</v>
      </c>
      <c r="D267" s="117">
        <v>4.4672023342585461E-4</v>
      </c>
      <c r="E267" s="116"/>
      <c r="F267" s="136"/>
      <c r="G267" s="136"/>
      <c r="H267" s="136"/>
      <c r="I267" s="136"/>
      <c r="J267" s="136"/>
      <c r="K267" s="136"/>
      <c r="L267" s="136"/>
      <c r="M267" s="136"/>
      <c r="N267" s="136"/>
      <c r="O267" s="136"/>
      <c r="P267" s="136"/>
      <c r="Q267" s="136"/>
      <c r="R267" s="136"/>
      <c r="S267" s="136"/>
      <c r="T267" s="136"/>
      <c r="U267" s="136"/>
      <c r="V267" s="136"/>
      <c r="W267" s="136"/>
      <c r="X267" s="136"/>
      <c r="Y267" s="136"/>
      <c r="Z267" s="136"/>
      <c r="AA267" s="136"/>
      <c r="AB267" s="136"/>
      <c r="AC267" s="136"/>
      <c r="AD267" s="136"/>
      <c r="AE267" s="136"/>
      <c r="AF267" s="136"/>
      <c r="AG267" s="136"/>
      <c r="AH267" s="136"/>
      <c r="AI267" s="136"/>
      <c r="AJ267" s="136"/>
      <c r="AK267" s="136"/>
      <c r="AL267" s="136"/>
      <c r="AM267" s="136"/>
      <c r="AN267" s="136"/>
      <c r="AO267" s="136"/>
      <c r="AP267" s="136"/>
      <c r="AQ267" s="136"/>
      <c r="AR267" s="136"/>
      <c r="AS267" s="136"/>
      <c r="AT267" s="136"/>
      <c r="AU267" s="137"/>
      <c r="AV267" s="137"/>
      <c r="AW267" s="137"/>
      <c r="AX267" s="137"/>
      <c r="AY267" s="137"/>
      <c r="AZ267" s="137"/>
      <c r="BA267" s="137"/>
      <c r="BB267" s="137"/>
      <c r="BC267" s="138"/>
      <c r="BD267" s="139"/>
      <c r="BE267" s="140"/>
      <c r="BF267" s="140"/>
      <c r="BG267" s="141"/>
      <c r="BH267" s="141"/>
      <c r="BI267" s="136"/>
      <c r="BJ267" s="136"/>
      <c r="BK267" s="136"/>
      <c r="BL267" s="136"/>
      <c r="BM267" s="136"/>
      <c r="BN267" s="136"/>
      <c r="BO267" s="136"/>
      <c r="BP267" s="136"/>
      <c r="BQ267" s="136"/>
      <c r="BR267" s="136"/>
      <c r="BS267" s="136"/>
      <c r="BT267" s="136"/>
      <c r="BU267" s="136"/>
      <c r="BV267" s="136"/>
      <c r="BW267" s="136"/>
      <c r="BX267" s="136"/>
      <c r="BY267" s="142"/>
      <c r="BZ267" s="142"/>
      <c r="CA267" s="142"/>
      <c r="CB267" s="142"/>
      <c r="CC267" s="142"/>
      <c r="CD267" s="142"/>
      <c r="CE267" s="142"/>
      <c r="CF267" s="142"/>
    </row>
    <row r="268" spans="1:84">
      <c r="A268" s="95">
        <v>38700</v>
      </c>
      <c r="B268" s="96" t="s">
        <v>644</v>
      </c>
      <c r="C268" s="116">
        <v>128753078.24306485</v>
      </c>
      <c r="D268" s="117">
        <v>8.229186977035905E-4</v>
      </c>
      <c r="E268" s="116"/>
      <c r="F268" s="136"/>
      <c r="G268" s="136"/>
      <c r="H268" s="136"/>
      <c r="I268" s="136"/>
      <c r="J268" s="136"/>
      <c r="K268" s="136"/>
      <c r="L268" s="136"/>
      <c r="M268" s="136"/>
      <c r="N268" s="136"/>
      <c r="O268" s="136"/>
      <c r="P268" s="136"/>
      <c r="Q268" s="136"/>
      <c r="R268" s="136"/>
      <c r="S268" s="136"/>
      <c r="T268" s="136"/>
      <c r="U268" s="136"/>
      <c r="V268" s="136"/>
      <c r="W268" s="136"/>
      <c r="X268" s="136"/>
      <c r="Y268" s="136"/>
      <c r="Z268" s="136"/>
      <c r="AA268" s="136"/>
      <c r="AB268" s="136"/>
      <c r="AC268" s="136"/>
      <c r="AD268" s="136"/>
      <c r="AE268" s="136"/>
      <c r="AF268" s="136"/>
      <c r="AG268" s="136"/>
      <c r="AH268" s="136"/>
      <c r="AI268" s="136"/>
      <c r="AJ268" s="136"/>
      <c r="AK268" s="136"/>
      <c r="AL268" s="136"/>
      <c r="AM268" s="136"/>
      <c r="AN268" s="136"/>
      <c r="AO268" s="136"/>
      <c r="AP268" s="136"/>
      <c r="AQ268" s="136"/>
      <c r="AR268" s="136"/>
      <c r="AS268" s="136"/>
      <c r="AT268" s="136"/>
      <c r="AU268" s="137"/>
      <c r="AV268" s="137"/>
      <c r="AW268" s="137"/>
      <c r="AX268" s="137"/>
      <c r="AY268" s="137"/>
      <c r="AZ268" s="137"/>
      <c r="BA268" s="137"/>
      <c r="BB268" s="137"/>
      <c r="BC268" s="138"/>
      <c r="BD268" s="139"/>
      <c r="BE268" s="140"/>
      <c r="BF268" s="140"/>
      <c r="BG268" s="141"/>
      <c r="BH268" s="141"/>
      <c r="BI268" s="136"/>
      <c r="BJ268" s="136"/>
      <c r="BK268" s="136"/>
      <c r="BL268" s="136"/>
      <c r="BM268" s="136"/>
      <c r="BN268" s="136"/>
      <c r="BO268" s="136"/>
      <c r="BP268" s="136"/>
      <c r="BQ268" s="136"/>
      <c r="BR268" s="136"/>
      <c r="BS268" s="136"/>
      <c r="BT268" s="136"/>
      <c r="BU268" s="136"/>
      <c r="BV268" s="136"/>
      <c r="BW268" s="136"/>
      <c r="BX268" s="136"/>
      <c r="BY268" s="142"/>
      <c r="BZ268" s="142"/>
      <c r="CA268" s="142"/>
      <c r="CB268" s="142"/>
      <c r="CC268" s="142"/>
      <c r="CD268" s="142"/>
      <c r="CE268" s="142"/>
      <c r="CF268" s="142"/>
    </row>
    <row r="269" spans="1:84">
      <c r="A269" s="95">
        <v>38701</v>
      </c>
      <c r="B269" s="96" t="s">
        <v>645</v>
      </c>
      <c r="C269" s="116">
        <v>7545384.9582529906</v>
      </c>
      <c r="D269" s="117">
        <v>4.8225941066789721E-5</v>
      </c>
      <c r="E269" s="116"/>
      <c r="F269" s="136"/>
      <c r="G269" s="136"/>
      <c r="H269" s="136"/>
      <c r="I269" s="136"/>
      <c r="J269" s="136"/>
      <c r="K269" s="136"/>
      <c r="L269" s="136"/>
      <c r="M269" s="136"/>
      <c r="N269" s="136"/>
      <c r="O269" s="136"/>
      <c r="P269" s="136"/>
      <c r="Q269" s="136"/>
      <c r="R269" s="136"/>
      <c r="S269" s="136"/>
      <c r="T269" s="136"/>
      <c r="U269" s="136"/>
      <c r="V269" s="136"/>
      <c r="W269" s="136"/>
      <c r="X269" s="136"/>
      <c r="Y269" s="136"/>
      <c r="Z269" s="136"/>
      <c r="AA269" s="136"/>
      <c r="AB269" s="136"/>
      <c r="AC269" s="136"/>
      <c r="AD269" s="136"/>
      <c r="AE269" s="136"/>
      <c r="AF269" s="136"/>
      <c r="AG269" s="136"/>
      <c r="AH269" s="136"/>
      <c r="AI269" s="136"/>
      <c r="AJ269" s="136"/>
      <c r="AK269" s="136"/>
      <c r="AL269" s="136"/>
      <c r="AM269" s="136"/>
      <c r="AN269" s="136"/>
      <c r="AO269" s="136"/>
      <c r="AP269" s="136"/>
      <c r="AQ269" s="136"/>
      <c r="AR269" s="136"/>
      <c r="AS269" s="136"/>
      <c r="AT269" s="136"/>
      <c r="AU269" s="137"/>
      <c r="AV269" s="137"/>
      <c r="AW269" s="137"/>
      <c r="AX269" s="137"/>
      <c r="AY269" s="137"/>
      <c r="AZ269" s="137"/>
      <c r="BA269" s="137"/>
      <c r="BB269" s="137"/>
      <c r="BC269" s="138"/>
      <c r="BD269" s="139"/>
      <c r="BE269" s="140"/>
      <c r="BF269" s="140"/>
      <c r="BG269" s="141"/>
      <c r="BH269" s="141"/>
      <c r="BI269" s="136"/>
      <c r="BJ269" s="136"/>
      <c r="BK269" s="136"/>
      <c r="BL269" s="136"/>
      <c r="BM269" s="136"/>
      <c r="BN269" s="136"/>
      <c r="BO269" s="136"/>
      <c r="BP269" s="136"/>
      <c r="BQ269" s="136"/>
      <c r="BR269" s="136"/>
      <c r="BS269" s="136"/>
      <c r="BT269" s="136"/>
      <c r="BU269" s="136"/>
      <c r="BV269" s="136"/>
      <c r="BW269" s="136"/>
      <c r="BX269" s="136"/>
      <c r="BY269" s="142"/>
      <c r="BZ269" s="142"/>
      <c r="CA269" s="142"/>
      <c r="CB269" s="142"/>
      <c r="CC269" s="142"/>
      <c r="CD269" s="142"/>
      <c r="CE269" s="142"/>
      <c r="CF269" s="142"/>
    </row>
    <row r="270" spans="1:84">
      <c r="A270" s="95">
        <v>38800</v>
      </c>
      <c r="B270" s="96" t="s">
        <v>646</v>
      </c>
      <c r="C270" s="116">
        <v>219112474.28036082</v>
      </c>
      <c r="D270" s="117">
        <v>1.4004461442467943E-3</v>
      </c>
      <c r="E270" s="116"/>
      <c r="F270" s="136"/>
      <c r="G270" s="136"/>
      <c r="H270" s="136"/>
      <c r="I270" s="136"/>
      <c r="J270" s="136"/>
      <c r="K270" s="136"/>
      <c r="L270" s="136"/>
      <c r="M270" s="136"/>
      <c r="N270" s="136"/>
      <c r="O270" s="136"/>
      <c r="P270" s="136"/>
      <c r="Q270" s="136"/>
      <c r="R270" s="136"/>
      <c r="S270" s="136"/>
      <c r="T270" s="136"/>
      <c r="U270" s="136"/>
      <c r="V270" s="136"/>
      <c r="W270" s="136"/>
      <c r="X270" s="136"/>
      <c r="Y270" s="136"/>
      <c r="Z270" s="136"/>
      <c r="AA270" s="136"/>
      <c r="AB270" s="136"/>
      <c r="AC270" s="136"/>
      <c r="AD270" s="136"/>
      <c r="AE270" s="136"/>
      <c r="AF270" s="136"/>
      <c r="AG270" s="136"/>
      <c r="AH270" s="136"/>
      <c r="AI270" s="136"/>
      <c r="AJ270" s="136"/>
      <c r="AK270" s="136"/>
      <c r="AL270" s="136"/>
      <c r="AM270" s="136"/>
      <c r="AN270" s="136"/>
      <c r="AO270" s="136"/>
      <c r="AP270" s="136"/>
      <c r="AQ270" s="136"/>
      <c r="AR270" s="136"/>
      <c r="AS270" s="136"/>
      <c r="AT270" s="136"/>
      <c r="AU270" s="137"/>
      <c r="AV270" s="137"/>
      <c r="AW270" s="137"/>
      <c r="AX270" s="137"/>
      <c r="AY270" s="137"/>
      <c r="AZ270" s="137"/>
      <c r="BA270" s="137"/>
      <c r="BB270" s="137"/>
      <c r="BC270" s="138"/>
      <c r="BD270" s="139"/>
      <c r="BE270" s="140"/>
      <c r="BF270" s="140"/>
      <c r="BG270" s="141"/>
      <c r="BH270" s="141"/>
      <c r="BI270" s="136"/>
      <c r="BJ270" s="136"/>
      <c r="BK270" s="136"/>
      <c r="BL270" s="136"/>
      <c r="BM270" s="136"/>
      <c r="BN270" s="136"/>
      <c r="BO270" s="136"/>
      <c r="BP270" s="136"/>
      <c r="BQ270" s="136"/>
      <c r="BR270" s="136"/>
      <c r="BS270" s="136"/>
      <c r="BT270" s="136"/>
      <c r="BU270" s="136"/>
      <c r="BV270" s="136"/>
      <c r="BW270" s="136"/>
      <c r="BX270" s="136"/>
      <c r="BY270" s="142"/>
      <c r="BZ270" s="142"/>
      <c r="CA270" s="142"/>
      <c r="CB270" s="142"/>
      <c r="CC270" s="142"/>
      <c r="CD270" s="142"/>
      <c r="CE270" s="142"/>
      <c r="CF270" s="142"/>
    </row>
    <row r="271" spans="1:84">
      <c r="A271" s="95">
        <v>38801</v>
      </c>
      <c r="B271" s="96" t="s">
        <v>647</v>
      </c>
      <c r="C271" s="116">
        <v>18077681.216277987</v>
      </c>
      <c r="D271" s="117">
        <v>1.155425725505048E-4</v>
      </c>
      <c r="E271" s="116"/>
      <c r="F271" s="136"/>
      <c r="G271" s="136"/>
      <c r="H271" s="136"/>
      <c r="I271" s="136"/>
      <c r="J271" s="136"/>
      <c r="K271" s="136"/>
      <c r="L271" s="136"/>
      <c r="M271" s="136"/>
      <c r="N271" s="136"/>
      <c r="O271" s="136"/>
      <c r="P271" s="136"/>
      <c r="Q271" s="136"/>
      <c r="R271" s="136"/>
      <c r="S271" s="136"/>
      <c r="T271" s="136"/>
      <c r="U271" s="136"/>
      <c r="V271" s="136"/>
      <c r="W271" s="136"/>
      <c r="X271" s="136"/>
      <c r="Y271" s="136"/>
      <c r="Z271" s="136"/>
      <c r="AA271" s="136"/>
      <c r="AB271" s="136"/>
      <c r="AC271" s="136"/>
      <c r="AD271" s="136"/>
      <c r="AE271" s="136"/>
      <c r="AF271" s="136"/>
      <c r="AG271" s="136"/>
      <c r="AH271" s="136"/>
      <c r="AI271" s="136"/>
      <c r="AJ271" s="136"/>
      <c r="AK271" s="136"/>
      <c r="AL271" s="136"/>
      <c r="AM271" s="136"/>
      <c r="AN271" s="136"/>
      <c r="AO271" s="136"/>
      <c r="AP271" s="136"/>
      <c r="AQ271" s="136"/>
      <c r="AR271" s="136"/>
      <c r="AS271" s="136"/>
      <c r="AT271" s="136"/>
      <c r="AU271" s="137"/>
      <c r="AV271" s="137"/>
      <c r="AW271" s="137"/>
      <c r="AX271" s="137"/>
      <c r="AY271" s="137"/>
      <c r="AZ271" s="137"/>
      <c r="BA271" s="137"/>
      <c r="BB271" s="137"/>
      <c r="BC271" s="138"/>
      <c r="BD271" s="139"/>
      <c r="BE271" s="140"/>
      <c r="BF271" s="140"/>
      <c r="BG271" s="141"/>
      <c r="BH271" s="141"/>
      <c r="BI271" s="136"/>
      <c r="BJ271" s="136"/>
      <c r="BK271" s="136"/>
      <c r="BL271" s="136"/>
      <c r="BM271" s="136"/>
      <c r="BN271" s="136"/>
      <c r="BO271" s="136"/>
      <c r="BP271" s="136"/>
      <c r="BQ271" s="136"/>
      <c r="BR271" s="136"/>
      <c r="BS271" s="136"/>
      <c r="BT271" s="136"/>
      <c r="BU271" s="136"/>
      <c r="BV271" s="136"/>
      <c r="BW271" s="136"/>
      <c r="BX271" s="136"/>
      <c r="BY271" s="142"/>
      <c r="BZ271" s="142"/>
      <c r="CA271" s="142"/>
      <c r="CB271" s="142"/>
      <c r="CC271" s="142"/>
      <c r="CD271" s="142"/>
      <c r="CE271" s="142"/>
      <c r="CF271" s="142"/>
    </row>
    <row r="272" spans="1:84">
      <c r="A272" s="95">
        <v>38900</v>
      </c>
      <c r="B272" s="96" t="s">
        <v>648</v>
      </c>
      <c r="C272" s="116">
        <v>45931834.118466966</v>
      </c>
      <c r="D272" s="117">
        <v>2.9357096258739071E-4</v>
      </c>
      <c r="E272" s="116"/>
      <c r="F272" s="136"/>
      <c r="G272" s="136"/>
      <c r="H272" s="136"/>
      <c r="I272" s="136"/>
      <c r="J272" s="136"/>
      <c r="K272" s="136"/>
      <c r="L272" s="136"/>
      <c r="M272" s="136"/>
      <c r="N272" s="136"/>
      <c r="O272" s="136"/>
      <c r="P272" s="136"/>
      <c r="Q272" s="136"/>
      <c r="R272" s="136"/>
      <c r="S272" s="136"/>
      <c r="T272" s="136"/>
      <c r="U272" s="136"/>
      <c r="V272" s="136"/>
      <c r="W272" s="136"/>
      <c r="X272" s="136"/>
      <c r="Y272" s="136"/>
      <c r="Z272" s="136"/>
      <c r="AA272" s="136"/>
      <c r="AB272" s="136"/>
      <c r="AC272" s="136"/>
      <c r="AD272" s="136"/>
      <c r="AE272" s="136"/>
      <c r="AF272" s="136"/>
      <c r="AG272" s="136"/>
      <c r="AH272" s="136"/>
      <c r="AI272" s="136"/>
      <c r="AJ272" s="136"/>
      <c r="AK272" s="136"/>
      <c r="AL272" s="136"/>
      <c r="AM272" s="136"/>
      <c r="AN272" s="136"/>
      <c r="AO272" s="136"/>
      <c r="AP272" s="136"/>
      <c r="AQ272" s="136"/>
      <c r="AR272" s="136"/>
      <c r="AS272" s="136"/>
      <c r="AT272" s="136"/>
      <c r="AU272" s="137"/>
      <c r="AV272" s="137"/>
      <c r="AW272" s="137"/>
      <c r="AX272" s="137"/>
      <c r="AY272" s="137"/>
      <c r="AZ272" s="137"/>
      <c r="BA272" s="137"/>
      <c r="BB272" s="137"/>
      <c r="BC272" s="138"/>
      <c r="BD272" s="139"/>
      <c r="BE272" s="140"/>
      <c r="BF272" s="140"/>
      <c r="BG272" s="141"/>
      <c r="BH272" s="141"/>
      <c r="BI272" s="136"/>
      <c r="BJ272" s="136"/>
      <c r="BK272" s="136"/>
      <c r="BL272" s="136"/>
      <c r="BM272" s="136"/>
      <c r="BN272" s="136"/>
      <c r="BO272" s="136"/>
      <c r="BP272" s="136"/>
      <c r="BQ272" s="136"/>
      <c r="BR272" s="136"/>
      <c r="BS272" s="136"/>
      <c r="BT272" s="136"/>
      <c r="BU272" s="136"/>
      <c r="BV272" s="136"/>
      <c r="BW272" s="136"/>
      <c r="BX272" s="136"/>
      <c r="BY272" s="142"/>
      <c r="BZ272" s="142"/>
      <c r="CA272" s="142"/>
      <c r="CB272" s="142"/>
      <c r="CC272" s="142"/>
      <c r="CD272" s="142"/>
      <c r="CE272" s="142"/>
      <c r="CF272" s="142"/>
    </row>
    <row r="273" spans="1:84">
      <c r="A273" s="95">
        <v>39000</v>
      </c>
      <c r="B273" s="96" t="s">
        <v>649</v>
      </c>
      <c r="C273" s="116">
        <v>2276362866.4526544</v>
      </c>
      <c r="D273" s="117">
        <v>1.4549256539137788E-2</v>
      </c>
      <c r="E273" s="116"/>
      <c r="F273" s="136"/>
      <c r="G273" s="136"/>
      <c r="H273" s="136"/>
      <c r="I273" s="136"/>
      <c r="J273" s="136"/>
      <c r="K273" s="136"/>
      <c r="L273" s="136"/>
      <c r="M273" s="136"/>
      <c r="N273" s="136"/>
      <c r="O273" s="136"/>
      <c r="P273" s="136"/>
      <c r="Q273" s="136"/>
      <c r="R273" s="136"/>
      <c r="S273" s="136"/>
      <c r="T273" s="136"/>
      <c r="U273" s="136"/>
      <c r="V273" s="136"/>
      <c r="W273" s="136"/>
      <c r="X273" s="136"/>
      <c r="Y273" s="136"/>
      <c r="Z273" s="136"/>
      <c r="AA273" s="136"/>
      <c r="AB273" s="136"/>
      <c r="AC273" s="136"/>
      <c r="AD273" s="136"/>
      <c r="AE273" s="136"/>
      <c r="AF273" s="136"/>
      <c r="AG273" s="136"/>
      <c r="AH273" s="136"/>
      <c r="AI273" s="136"/>
      <c r="AJ273" s="136"/>
      <c r="AK273" s="136"/>
      <c r="AL273" s="136"/>
      <c r="AM273" s="136"/>
      <c r="AN273" s="136"/>
      <c r="AO273" s="136"/>
      <c r="AP273" s="136"/>
      <c r="AQ273" s="136"/>
      <c r="AR273" s="136"/>
      <c r="AS273" s="136"/>
      <c r="AT273" s="136"/>
      <c r="AU273" s="137"/>
      <c r="AV273" s="137"/>
      <c r="AW273" s="137"/>
      <c r="AX273" s="137"/>
      <c r="AY273" s="137"/>
      <c r="AZ273" s="137"/>
      <c r="BA273" s="137"/>
      <c r="BB273" s="137"/>
      <c r="BC273" s="138"/>
      <c r="BD273" s="139"/>
      <c r="BE273" s="140"/>
      <c r="BF273" s="140"/>
      <c r="BG273" s="141"/>
      <c r="BH273" s="141"/>
      <c r="BI273" s="136"/>
      <c r="BJ273" s="136"/>
      <c r="BK273" s="136"/>
      <c r="BL273" s="136"/>
      <c r="BM273" s="136"/>
      <c r="BN273" s="136"/>
      <c r="BO273" s="136"/>
      <c r="BP273" s="136"/>
      <c r="BQ273" s="136"/>
      <c r="BR273" s="136"/>
      <c r="BS273" s="136"/>
      <c r="BT273" s="136"/>
      <c r="BU273" s="136"/>
      <c r="BV273" s="136"/>
      <c r="BW273" s="136"/>
      <c r="BX273" s="136"/>
      <c r="BY273" s="142"/>
      <c r="BZ273" s="142"/>
      <c r="CA273" s="142"/>
      <c r="CB273" s="142"/>
      <c r="CC273" s="142"/>
      <c r="CD273" s="142"/>
      <c r="CE273" s="142"/>
      <c r="CF273" s="142"/>
    </row>
    <row r="274" spans="1:84">
      <c r="A274" s="95">
        <v>39100</v>
      </c>
      <c r="B274" s="96" t="s">
        <v>650</v>
      </c>
      <c r="C274" s="116">
        <v>327968329.57681292</v>
      </c>
      <c r="D274" s="117">
        <v>2.0961927617284774E-3</v>
      </c>
      <c r="E274" s="116"/>
      <c r="F274" s="136"/>
      <c r="G274" s="136"/>
      <c r="H274" s="136"/>
      <c r="I274" s="136"/>
      <c r="J274" s="136"/>
      <c r="K274" s="136"/>
      <c r="L274" s="136"/>
      <c r="M274" s="136"/>
      <c r="N274" s="136"/>
      <c r="O274" s="136"/>
      <c r="P274" s="136"/>
      <c r="Q274" s="136"/>
      <c r="R274" s="136"/>
      <c r="S274" s="136"/>
      <c r="T274" s="136"/>
      <c r="U274" s="136"/>
      <c r="V274" s="136"/>
      <c r="W274" s="136"/>
      <c r="X274" s="136"/>
      <c r="Y274" s="136"/>
      <c r="Z274" s="136"/>
      <c r="AA274" s="136"/>
      <c r="AB274" s="136"/>
      <c r="AC274" s="136"/>
      <c r="AD274" s="136"/>
      <c r="AE274" s="136"/>
      <c r="AF274" s="136"/>
      <c r="AG274" s="136"/>
      <c r="AH274" s="136"/>
      <c r="AI274" s="136"/>
      <c r="AJ274" s="136"/>
      <c r="AK274" s="136"/>
      <c r="AL274" s="136"/>
      <c r="AM274" s="136"/>
      <c r="AN274" s="136"/>
      <c r="AO274" s="136"/>
      <c r="AP274" s="136"/>
      <c r="AQ274" s="136"/>
      <c r="AR274" s="136"/>
      <c r="AS274" s="136"/>
      <c r="AT274" s="136"/>
      <c r="AU274" s="137"/>
      <c r="AV274" s="137"/>
      <c r="AW274" s="137"/>
      <c r="AX274" s="137"/>
      <c r="AY274" s="137"/>
      <c r="AZ274" s="137"/>
      <c r="BA274" s="137"/>
      <c r="BB274" s="137"/>
      <c r="BC274" s="138"/>
      <c r="BD274" s="139"/>
      <c r="BE274" s="140"/>
      <c r="BF274" s="140"/>
      <c r="BG274" s="141"/>
      <c r="BH274" s="141"/>
      <c r="BI274" s="136"/>
      <c r="BJ274" s="136"/>
      <c r="BK274" s="136"/>
      <c r="BL274" s="136"/>
      <c r="BM274" s="136"/>
      <c r="BN274" s="136"/>
      <c r="BO274" s="136"/>
      <c r="BP274" s="136"/>
      <c r="BQ274" s="136"/>
      <c r="BR274" s="136"/>
      <c r="BS274" s="136"/>
      <c r="BT274" s="136"/>
      <c r="BU274" s="136"/>
      <c r="BV274" s="136"/>
      <c r="BW274" s="136"/>
      <c r="BX274" s="136"/>
      <c r="BY274" s="142"/>
      <c r="BZ274" s="142"/>
      <c r="CA274" s="142"/>
      <c r="CB274" s="142"/>
      <c r="CC274" s="142"/>
      <c r="CD274" s="142"/>
      <c r="CE274" s="142"/>
      <c r="CF274" s="142"/>
    </row>
    <row r="275" spans="1:84">
      <c r="A275" s="95">
        <v>39101</v>
      </c>
      <c r="B275" s="96" t="s">
        <v>651</v>
      </c>
      <c r="C275" s="116">
        <v>27640648.189599961</v>
      </c>
      <c r="D275" s="117">
        <v>1.7666378561394819E-4</v>
      </c>
      <c r="E275" s="116"/>
      <c r="F275" s="136"/>
      <c r="G275" s="136"/>
      <c r="H275" s="136"/>
      <c r="I275" s="136"/>
      <c r="J275" s="136"/>
      <c r="K275" s="136"/>
      <c r="L275" s="136"/>
      <c r="M275" s="136"/>
      <c r="N275" s="136"/>
      <c r="O275" s="136"/>
      <c r="P275" s="136"/>
      <c r="Q275" s="136"/>
      <c r="R275" s="136"/>
      <c r="S275" s="136"/>
      <c r="T275" s="136"/>
      <c r="U275" s="136"/>
      <c r="V275" s="136"/>
      <c r="W275" s="136"/>
      <c r="X275" s="136"/>
      <c r="Y275" s="136"/>
      <c r="Z275" s="136"/>
      <c r="AA275" s="136"/>
      <c r="AB275" s="136"/>
      <c r="AC275" s="136"/>
      <c r="AD275" s="136"/>
      <c r="AE275" s="136"/>
      <c r="AF275" s="136"/>
      <c r="AG275" s="136"/>
      <c r="AH275" s="136"/>
      <c r="AI275" s="136"/>
      <c r="AJ275" s="136"/>
      <c r="AK275" s="136"/>
      <c r="AL275" s="136"/>
      <c r="AM275" s="136"/>
      <c r="AN275" s="136"/>
      <c r="AO275" s="136"/>
      <c r="AP275" s="136"/>
      <c r="AQ275" s="136"/>
      <c r="AR275" s="136"/>
      <c r="AS275" s="136"/>
      <c r="AT275" s="136"/>
      <c r="AU275" s="137"/>
      <c r="AV275" s="137"/>
      <c r="AW275" s="137"/>
      <c r="AX275" s="137"/>
      <c r="AY275" s="137"/>
      <c r="AZ275" s="137"/>
      <c r="BA275" s="137"/>
      <c r="BB275" s="137"/>
      <c r="BC275" s="138"/>
      <c r="BD275" s="139"/>
      <c r="BE275" s="140"/>
      <c r="BF275" s="140"/>
      <c r="BG275" s="141"/>
      <c r="BH275" s="141"/>
      <c r="BI275" s="136"/>
      <c r="BJ275" s="136"/>
      <c r="BK275" s="136"/>
      <c r="BL275" s="136"/>
      <c r="BM275" s="136"/>
      <c r="BN275" s="136"/>
      <c r="BO275" s="136"/>
      <c r="BP275" s="136"/>
      <c r="BQ275" s="136"/>
      <c r="BR275" s="136"/>
      <c r="BS275" s="136"/>
      <c r="BT275" s="136"/>
      <c r="BU275" s="136"/>
      <c r="BV275" s="136"/>
      <c r="BW275" s="136"/>
      <c r="BX275" s="136"/>
      <c r="BY275" s="142"/>
      <c r="BZ275" s="142"/>
      <c r="CA275" s="142"/>
      <c r="CB275" s="142"/>
      <c r="CC275" s="142"/>
      <c r="CD275" s="142"/>
      <c r="CE275" s="142"/>
      <c r="CF275" s="142"/>
    </row>
    <row r="276" spans="1:84">
      <c r="A276" s="95">
        <v>39105</v>
      </c>
      <c r="B276" s="96" t="s">
        <v>652</v>
      </c>
      <c r="C276" s="116">
        <v>127769892.92395584</v>
      </c>
      <c r="D276" s="117">
        <v>8.1663471914988895E-4</v>
      </c>
      <c r="E276" s="116"/>
      <c r="F276" s="136"/>
      <c r="G276" s="136"/>
      <c r="H276" s="136"/>
      <c r="I276" s="136"/>
      <c r="J276" s="136"/>
      <c r="K276" s="136"/>
      <c r="L276" s="136"/>
      <c r="M276" s="136"/>
      <c r="N276" s="136"/>
      <c r="O276" s="136"/>
      <c r="P276" s="136"/>
      <c r="Q276" s="136"/>
      <c r="R276" s="136"/>
      <c r="S276" s="136"/>
      <c r="T276" s="136"/>
      <c r="U276" s="136"/>
      <c r="V276" s="136"/>
      <c r="W276" s="136"/>
      <c r="X276" s="136"/>
      <c r="Y276" s="136"/>
      <c r="Z276" s="136"/>
      <c r="AA276" s="136"/>
      <c r="AB276" s="136"/>
      <c r="AC276" s="136"/>
      <c r="AD276" s="136"/>
      <c r="AE276" s="136"/>
      <c r="AF276" s="136"/>
      <c r="AG276" s="136"/>
      <c r="AH276" s="136"/>
      <c r="AI276" s="136"/>
      <c r="AJ276" s="136"/>
      <c r="AK276" s="136"/>
      <c r="AL276" s="136"/>
      <c r="AM276" s="136"/>
      <c r="AN276" s="136"/>
      <c r="AO276" s="136"/>
      <c r="AP276" s="136"/>
      <c r="AQ276" s="136"/>
      <c r="AR276" s="136"/>
      <c r="AS276" s="136"/>
      <c r="AT276" s="136"/>
      <c r="AU276" s="137"/>
      <c r="AV276" s="137"/>
      <c r="AW276" s="137"/>
      <c r="AX276" s="137"/>
      <c r="AY276" s="137"/>
      <c r="AZ276" s="137"/>
      <c r="BA276" s="137"/>
      <c r="BB276" s="137"/>
      <c r="BC276" s="138"/>
      <c r="BD276" s="139"/>
      <c r="BE276" s="140"/>
      <c r="BF276" s="140"/>
      <c r="BG276" s="141"/>
      <c r="BH276" s="141"/>
      <c r="BI276" s="136"/>
      <c r="BJ276" s="136"/>
      <c r="BK276" s="136"/>
      <c r="BL276" s="136"/>
      <c r="BM276" s="136"/>
      <c r="BN276" s="136"/>
      <c r="BO276" s="136"/>
      <c r="BP276" s="136"/>
      <c r="BQ276" s="136"/>
      <c r="BR276" s="136"/>
      <c r="BS276" s="136"/>
      <c r="BT276" s="136"/>
      <c r="BU276" s="136"/>
      <c r="BV276" s="136"/>
      <c r="BW276" s="136"/>
      <c r="BX276" s="136"/>
      <c r="BY276" s="142"/>
      <c r="BZ276" s="142"/>
      <c r="CA276" s="142"/>
      <c r="CB276" s="142"/>
      <c r="CC276" s="142"/>
      <c r="CD276" s="142"/>
      <c r="CE276" s="142"/>
      <c r="CF276" s="142"/>
    </row>
    <row r="277" spans="1:84">
      <c r="A277" s="95">
        <v>39200</v>
      </c>
      <c r="B277" s="96" t="s">
        <v>653</v>
      </c>
      <c r="C277" s="116">
        <v>9407881664.4968987</v>
      </c>
      <c r="D277" s="117">
        <v>6.0129993264174918E-2</v>
      </c>
      <c r="E277" s="116"/>
      <c r="F277" s="136"/>
      <c r="G277" s="136"/>
      <c r="H277" s="136"/>
      <c r="I277" s="136"/>
      <c r="J277" s="136"/>
      <c r="K277" s="136"/>
      <c r="L277" s="136"/>
      <c r="M277" s="136"/>
      <c r="N277" s="136"/>
      <c r="O277" s="136"/>
      <c r="P277" s="136"/>
      <c r="Q277" s="136"/>
      <c r="R277" s="136"/>
      <c r="S277" s="136"/>
      <c r="T277" s="136"/>
      <c r="U277" s="136"/>
      <c r="V277" s="136"/>
      <c r="W277" s="136"/>
      <c r="X277" s="136"/>
      <c r="Y277" s="136"/>
      <c r="Z277" s="136"/>
      <c r="AA277" s="136"/>
      <c r="AB277" s="136"/>
      <c r="AC277" s="136"/>
      <c r="AD277" s="136"/>
      <c r="AE277" s="136"/>
      <c r="AF277" s="136"/>
      <c r="AG277" s="136"/>
      <c r="AH277" s="136"/>
      <c r="AI277" s="136"/>
      <c r="AJ277" s="136"/>
      <c r="AK277" s="136"/>
      <c r="AL277" s="136"/>
      <c r="AM277" s="136"/>
      <c r="AN277" s="136"/>
      <c r="AO277" s="136"/>
      <c r="AP277" s="136"/>
      <c r="AQ277" s="136"/>
      <c r="AR277" s="136"/>
      <c r="AS277" s="136"/>
      <c r="AT277" s="136"/>
      <c r="AU277" s="137"/>
      <c r="AV277" s="137"/>
      <c r="AW277" s="137"/>
      <c r="AX277" s="137"/>
      <c r="AY277" s="137"/>
      <c r="AZ277" s="137"/>
      <c r="BA277" s="137"/>
      <c r="BB277" s="137"/>
      <c r="BC277" s="138"/>
      <c r="BD277" s="139"/>
      <c r="BE277" s="140"/>
      <c r="BF277" s="140"/>
      <c r="BG277" s="141"/>
      <c r="BH277" s="141"/>
      <c r="BI277" s="136"/>
      <c r="BJ277" s="136"/>
      <c r="BK277" s="136"/>
      <c r="BL277" s="136"/>
      <c r="BM277" s="136"/>
      <c r="BN277" s="136"/>
      <c r="BO277" s="136"/>
      <c r="BP277" s="136"/>
      <c r="BQ277" s="136"/>
      <c r="BR277" s="136"/>
      <c r="BS277" s="136"/>
      <c r="BT277" s="136"/>
      <c r="BU277" s="136"/>
      <c r="BV277" s="136"/>
      <c r="BW277" s="136"/>
      <c r="BX277" s="136"/>
      <c r="BY277" s="142"/>
      <c r="BZ277" s="142"/>
      <c r="CA277" s="142"/>
      <c r="CB277" s="142"/>
      <c r="CC277" s="142"/>
      <c r="CD277" s="142"/>
      <c r="CE277" s="142"/>
      <c r="CF277" s="142"/>
    </row>
    <row r="278" spans="1:84">
      <c r="A278" s="95">
        <v>39201</v>
      </c>
      <c r="B278" s="96" t="s">
        <v>654</v>
      </c>
      <c r="C278" s="116">
        <v>28855088.409091964</v>
      </c>
      <c r="D278" s="117">
        <v>1.8442581800572172E-4</v>
      </c>
      <c r="E278" s="116"/>
      <c r="F278" s="136"/>
      <c r="G278" s="136"/>
      <c r="H278" s="136"/>
      <c r="I278" s="136"/>
      <c r="J278" s="136"/>
      <c r="K278" s="136"/>
      <c r="L278" s="136"/>
      <c r="M278" s="136"/>
      <c r="N278" s="136"/>
      <c r="O278" s="136"/>
      <c r="P278" s="136"/>
      <c r="Q278" s="136"/>
      <c r="R278" s="136"/>
      <c r="S278" s="136"/>
      <c r="T278" s="136"/>
      <c r="U278" s="136"/>
      <c r="V278" s="136"/>
      <c r="W278" s="136"/>
      <c r="X278" s="136"/>
      <c r="Y278" s="136"/>
      <c r="Z278" s="136"/>
      <c r="AA278" s="136"/>
      <c r="AB278" s="136"/>
      <c r="AC278" s="136"/>
      <c r="AD278" s="136"/>
      <c r="AE278" s="136"/>
      <c r="AF278" s="136"/>
      <c r="AG278" s="136"/>
      <c r="AH278" s="136"/>
      <c r="AI278" s="136"/>
      <c r="AJ278" s="136"/>
      <c r="AK278" s="136"/>
      <c r="AL278" s="136"/>
      <c r="AM278" s="136"/>
      <c r="AN278" s="136"/>
      <c r="AO278" s="136"/>
      <c r="AP278" s="136"/>
      <c r="AQ278" s="136"/>
      <c r="AR278" s="136"/>
      <c r="AS278" s="136"/>
      <c r="AT278" s="136"/>
      <c r="AU278" s="137"/>
      <c r="AV278" s="137"/>
      <c r="AW278" s="137"/>
      <c r="AX278" s="137"/>
      <c r="AY278" s="137"/>
      <c r="AZ278" s="137"/>
      <c r="BA278" s="137"/>
      <c r="BB278" s="137"/>
      <c r="BC278" s="138"/>
      <c r="BD278" s="139"/>
      <c r="BE278" s="140"/>
      <c r="BF278" s="140"/>
      <c r="BG278" s="141"/>
      <c r="BH278" s="141"/>
      <c r="BI278" s="136"/>
      <c r="BJ278" s="136"/>
      <c r="BK278" s="136"/>
      <c r="BL278" s="136"/>
      <c r="BM278" s="136"/>
      <c r="BN278" s="136"/>
      <c r="BO278" s="136"/>
      <c r="BP278" s="136"/>
      <c r="BQ278" s="136"/>
      <c r="BR278" s="136"/>
      <c r="BS278" s="136"/>
      <c r="BT278" s="136"/>
      <c r="BU278" s="136"/>
      <c r="BV278" s="136"/>
      <c r="BW278" s="136"/>
      <c r="BX278" s="136"/>
      <c r="BY278" s="142"/>
      <c r="BZ278" s="142"/>
      <c r="CA278" s="142"/>
      <c r="CB278" s="142"/>
      <c r="CC278" s="142"/>
      <c r="CD278" s="142"/>
      <c r="CE278" s="142"/>
      <c r="CF278" s="142"/>
    </row>
    <row r="279" spans="1:84">
      <c r="A279" s="95">
        <v>39204</v>
      </c>
      <c r="B279" s="96" t="s">
        <v>655</v>
      </c>
      <c r="C279" s="116">
        <v>24637009.068144985</v>
      </c>
      <c r="D279" s="117">
        <v>1.5746618018246466E-4</v>
      </c>
      <c r="E279" s="116"/>
      <c r="F279" s="136"/>
      <c r="G279" s="136"/>
      <c r="H279" s="136"/>
      <c r="I279" s="136"/>
      <c r="J279" s="136"/>
      <c r="K279" s="136"/>
      <c r="L279" s="136"/>
      <c r="M279" s="136"/>
      <c r="N279" s="136"/>
      <c r="O279" s="136"/>
      <c r="P279" s="136"/>
      <c r="Q279" s="136"/>
      <c r="R279" s="136"/>
      <c r="S279" s="136"/>
      <c r="T279" s="136"/>
      <c r="U279" s="136"/>
      <c r="V279" s="136"/>
      <c r="W279" s="136"/>
      <c r="X279" s="136"/>
      <c r="Y279" s="136"/>
      <c r="Z279" s="136"/>
      <c r="AA279" s="136"/>
      <c r="AB279" s="136"/>
      <c r="AC279" s="136"/>
      <c r="AD279" s="136"/>
      <c r="AE279" s="136"/>
      <c r="AF279" s="136"/>
      <c r="AG279" s="136"/>
      <c r="AH279" s="136"/>
      <c r="AI279" s="136"/>
      <c r="AJ279" s="136"/>
      <c r="AK279" s="136"/>
      <c r="AL279" s="136"/>
      <c r="AM279" s="136"/>
      <c r="AN279" s="136"/>
      <c r="AO279" s="136"/>
      <c r="AP279" s="136"/>
      <c r="AQ279" s="136"/>
      <c r="AR279" s="136"/>
      <c r="AS279" s="136"/>
      <c r="AT279" s="136"/>
      <c r="AU279" s="137"/>
      <c r="AV279" s="137"/>
      <c r="AW279" s="137"/>
      <c r="AX279" s="137"/>
      <c r="AY279" s="137"/>
      <c r="AZ279" s="137"/>
      <c r="BA279" s="137"/>
      <c r="BB279" s="137"/>
      <c r="BC279" s="138"/>
      <c r="BD279" s="139"/>
      <c r="BE279" s="140"/>
      <c r="BF279" s="140"/>
      <c r="BG279" s="141"/>
      <c r="BH279" s="141"/>
      <c r="BI279" s="136"/>
      <c r="BJ279" s="136"/>
      <c r="BK279" s="136"/>
      <c r="BL279" s="136"/>
      <c r="BM279" s="136"/>
      <c r="BN279" s="136"/>
      <c r="BO279" s="136"/>
      <c r="BP279" s="136"/>
      <c r="BQ279" s="136"/>
      <c r="BR279" s="136"/>
      <c r="BS279" s="136"/>
      <c r="BT279" s="136"/>
      <c r="BU279" s="136"/>
      <c r="BV279" s="136"/>
      <c r="BW279" s="136"/>
      <c r="BX279" s="136"/>
      <c r="BY279" s="142"/>
      <c r="BZ279" s="142"/>
      <c r="CA279" s="142"/>
      <c r="CB279" s="142"/>
      <c r="CC279" s="142"/>
      <c r="CD279" s="142"/>
      <c r="CE279" s="142"/>
      <c r="CF279" s="142"/>
    </row>
    <row r="280" spans="1:84">
      <c r="A280" s="95">
        <v>39205</v>
      </c>
      <c r="B280" s="96" t="s">
        <v>656</v>
      </c>
      <c r="C280" s="116">
        <v>696510556.64833915</v>
      </c>
      <c r="D280" s="117">
        <v>4.4517115088448574E-3</v>
      </c>
      <c r="E280" s="116"/>
      <c r="F280" s="136"/>
      <c r="G280" s="136"/>
      <c r="H280" s="136"/>
      <c r="I280" s="136"/>
      <c r="J280" s="136"/>
      <c r="K280" s="136"/>
      <c r="L280" s="136"/>
      <c r="M280" s="136"/>
      <c r="N280" s="136"/>
      <c r="O280" s="136"/>
      <c r="P280" s="136"/>
      <c r="Q280" s="136"/>
      <c r="R280" s="136"/>
      <c r="S280" s="136"/>
      <c r="T280" s="136"/>
      <c r="U280" s="136"/>
      <c r="V280" s="136"/>
      <c r="W280" s="136"/>
      <c r="X280" s="136"/>
      <c r="Y280" s="136"/>
      <c r="Z280" s="136"/>
      <c r="AA280" s="136"/>
      <c r="AB280" s="136"/>
      <c r="AC280" s="136"/>
      <c r="AD280" s="136"/>
      <c r="AE280" s="136"/>
      <c r="AF280" s="136"/>
      <c r="AG280" s="136"/>
      <c r="AH280" s="136"/>
      <c r="AI280" s="136"/>
      <c r="AJ280" s="136"/>
      <c r="AK280" s="136"/>
      <c r="AL280" s="136"/>
      <c r="AM280" s="136"/>
      <c r="AN280" s="136"/>
      <c r="AO280" s="136"/>
      <c r="AP280" s="136"/>
      <c r="AQ280" s="136"/>
      <c r="AR280" s="136"/>
      <c r="AS280" s="136"/>
      <c r="AT280" s="136"/>
      <c r="AU280" s="137"/>
      <c r="AV280" s="137"/>
      <c r="AW280" s="137"/>
      <c r="AX280" s="137"/>
      <c r="AY280" s="137"/>
      <c r="AZ280" s="137"/>
      <c r="BA280" s="137"/>
      <c r="BB280" s="137"/>
      <c r="BC280" s="138"/>
      <c r="BD280" s="139"/>
      <c r="BE280" s="140"/>
      <c r="BF280" s="140"/>
      <c r="BG280" s="141"/>
      <c r="BH280" s="141"/>
      <c r="BI280" s="136"/>
      <c r="BJ280" s="136"/>
      <c r="BK280" s="136"/>
      <c r="BL280" s="136"/>
      <c r="BM280" s="136"/>
      <c r="BN280" s="136"/>
      <c r="BO280" s="136"/>
      <c r="BP280" s="136"/>
      <c r="BQ280" s="136"/>
      <c r="BR280" s="136"/>
      <c r="BS280" s="136"/>
      <c r="BT280" s="136"/>
      <c r="BU280" s="136"/>
      <c r="BV280" s="136"/>
      <c r="BW280" s="136"/>
      <c r="BX280" s="136"/>
      <c r="BY280" s="142"/>
      <c r="BZ280" s="142"/>
      <c r="CA280" s="142"/>
      <c r="CB280" s="142"/>
      <c r="CC280" s="142"/>
      <c r="CD280" s="142"/>
      <c r="CE280" s="142"/>
      <c r="CF280" s="142"/>
    </row>
    <row r="281" spans="1:84">
      <c r="A281" s="95">
        <v>39208</v>
      </c>
      <c r="B281" s="96" t="s">
        <v>657</v>
      </c>
      <c r="C281" s="116">
        <v>56596801.062145948</v>
      </c>
      <c r="D281" s="117">
        <v>3.6173555195569878E-4</v>
      </c>
      <c r="E281" s="116"/>
      <c r="F281" s="136"/>
      <c r="G281" s="136"/>
      <c r="H281" s="136"/>
      <c r="I281" s="136"/>
      <c r="J281" s="136"/>
      <c r="K281" s="136"/>
      <c r="L281" s="136"/>
      <c r="M281" s="136"/>
      <c r="N281" s="136"/>
      <c r="O281" s="136"/>
      <c r="P281" s="136"/>
      <c r="Q281" s="136"/>
      <c r="R281" s="136"/>
      <c r="S281" s="136"/>
      <c r="T281" s="136"/>
      <c r="U281" s="136"/>
      <c r="V281" s="136"/>
      <c r="W281" s="136"/>
      <c r="X281" s="136"/>
      <c r="Y281" s="136"/>
      <c r="Z281" s="136"/>
      <c r="AA281" s="136"/>
      <c r="AB281" s="136"/>
      <c r="AC281" s="136"/>
      <c r="AD281" s="136"/>
      <c r="AE281" s="136"/>
      <c r="AF281" s="136"/>
      <c r="AG281" s="136"/>
      <c r="AH281" s="136"/>
      <c r="AI281" s="136"/>
      <c r="AJ281" s="136"/>
      <c r="AK281" s="136"/>
      <c r="AL281" s="136"/>
      <c r="AM281" s="136"/>
      <c r="AN281" s="136"/>
      <c r="AO281" s="136"/>
      <c r="AP281" s="136"/>
      <c r="AQ281" s="136"/>
      <c r="AR281" s="136"/>
      <c r="AS281" s="136"/>
      <c r="AT281" s="136"/>
      <c r="AU281" s="137"/>
      <c r="AV281" s="137"/>
      <c r="AW281" s="137"/>
      <c r="AX281" s="137"/>
      <c r="AY281" s="137"/>
      <c r="AZ281" s="137"/>
      <c r="BA281" s="137"/>
      <c r="BB281" s="137"/>
      <c r="BC281" s="138"/>
      <c r="BD281" s="139"/>
      <c r="BE281" s="140"/>
      <c r="BF281" s="140"/>
      <c r="BG281" s="141"/>
      <c r="BH281" s="141"/>
      <c r="BI281" s="136"/>
      <c r="BJ281" s="136"/>
      <c r="BK281" s="136"/>
      <c r="BL281" s="136"/>
      <c r="BM281" s="136"/>
      <c r="BN281" s="136"/>
      <c r="BO281" s="136"/>
      <c r="BP281" s="136"/>
      <c r="BQ281" s="136"/>
      <c r="BR281" s="136"/>
      <c r="BS281" s="136"/>
      <c r="BT281" s="136"/>
      <c r="BU281" s="136"/>
      <c r="BV281" s="136"/>
      <c r="BW281" s="136"/>
      <c r="BX281" s="136"/>
      <c r="BY281" s="142"/>
      <c r="BZ281" s="142"/>
      <c r="CA281" s="142"/>
      <c r="CB281" s="142"/>
      <c r="CC281" s="142"/>
      <c r="CD281" s="142"/>
      <c r="CE281" s="142"/>
      <c r="CF281" s="142"/>
    </row>
    <row r="282" spans="1:84">
      <c r="A282" s="95">
        <v>39209</v>
      </c>
      <c r="B282" s="96" t="s">
        <v>658</v>
      </c>
      <c r="C282" s="116">
        <v>29164652.023368973</v>
      </c>
      <c r="D282" s="117">
        <v>1.8640437797332371E-4</v>
      </c>
      <c r="E282" s="116"/>
      <c r="F282" s="136"/>
      <c r="G282" s="136"/>
      <c r="H282" s="136"/>
      <c r="I282" s="136"/>
      <c r="J282" s="136"/>
      <c r="K282" s="136"/>
      <c r="L282" s="136"/>
      <c r="M282" s="136"/>
      <c r="N282" s="136"/>
      <c r="O282" s="136"/>
      <c r="P282" s="136"/>
      <c r="Q282" s="136"/>
      <c r="R282" s="136"/>
      <c r="S282" s="136"/>
      <c r="T282" s="136"/>
      <c r="U282" s="136"/>
      <c r="V282" s="136"/>
      <c r="W282" s="136"/>
      <c r="X282" s="136"/>
      <c r="Y282" s="136"/>
      <c r="Z282" s="136"/>
      <c r="AA282" s="136"/>
      <c r="AB282" s="136"/>
      <c r="AC282" s="136"/>
      <c r="AD282" s="136"/>
      <c r="AE282" s="136"/>
      <c r="AF282" s="136"/>
      <c r="AG282" s="136"/>
      <c r="AH282" s="136"/>
      <c r="AI282" s="136"/>
      <c r="AJ282" s="136"/>
      <c r="AK282" s="136"/>
      <c r="AL282" s="136"/>
      <c r="AM282" s="136"/>
      <c r="AN282" s="136"/>
      <c r="AO282" s="136"/>
      <c r="AP282" s="136"/>
      <c r="AQ282" s="136"/>
      <c r="AR282" s="136"/>
      <c r="AS282" s="136"/>
      <c r="AT282" s="136"/>
      <c r="AU282" s="137"/>
      <c r="AV282" s="137"/>
      <c r="AW282" s="137"/>
      <c r="AX282" s="137"/>
      <c r="AY282" s="137"/>
      <c r="AZ282" s="137"/>
      <c r="BA282" s="137"/>
      <c r="BB282" s="137"/>
      <c r="BC282" s="138"/>
      <c r="BD282" s="139"/>
      <c r="BE282" s="140"/>
      <c r="BF282" s="140"/>
      <c r="BG282" s="141"/>
      <c r="BH282" s="141"/>
      <c r="BI282" s="136"/>
      <c r="BJ282" s="136"/>
      <c r="BK282" s="136"/>
      <c r="BL282" s="136"/>
      <c r="BM282" s="136"/>
      <c r="BN282" s="136"/>
      <c r="BO282" s="136"/>
      <c r="BP282" s="136"/>
      <c r="BQ282" s="136"/>
      <c r="BR282" s="136"/>
      <c r="BS282" s="136"/>
      <c r="BT282" s="136"/>
      <c r="BU282" s="136"/>
      <c r="BV282" s="136"/>
      <c r="BW282" s="136"/>
      <c r="BX282" s="136"/>
      <c r="BY282" s="142"/>
      <c r="BZ282" s="142"/>
      <c r="CA282" s="142"/>
      <c r="CB282" s="142"/>
      <c r="CC282" s="142"/>
      <c r="CD282" s="142"/>
      <c r="CE282" s="142"/>
      <c r="CF282" s="142"/>
    </row>
    <row r="283" spans="1:84">
      <c r="A283" s="95">
        <v>39300</v>
      </c>
      <c r="B283" s="96" t="s">
        <v>659</v>
      </c>
      <c r="C283" s="116">
        <v>124789035.65593587</v>
      </c>
      <c r="D283" s="117">
        <v>7.9758272276648286E-4</v>
      </c>
      <c r="E283" s="116"/>
      <c r="F283" s="136"/>
      <c r="G283" s="136"/>
      <c r="H283" s="136"/>
      <c r="I283" s="136"/>
      <c r="J283" s="136"/>
      <c r="K283" s="136"/>
      <c r="L283" s="136"/>
      <c r="M283" s="136"/>
      <c r="N283" s="136"/>
      <c r="O283" s="136"/>
      <c r="P283" s="136"/>
      <c r="Q283" s="136"/>
      <c r="R283" s="136"/>
      <c r="S283" s="136"/>
      <c r="T283" s="136"/>
      <c r="U283" s="136"/>
      <c r="V283" s="136"/>
      <c r="W283" s="136"/>
      <c r="X283" s="136"/>
      <c r="Y283" s="136"/>
      <c r="Z283" s="136"/>
      <c r="AA283" s="136"/>
      <c r="AB283" s="136"/>
      <c r="AC283" s="136"/>
      <c r="AD283" s="136"/>
      <c r="AE283" s="136"/>
      <c r="AF283" s="136"/>
      <c r="AG283" s="136"/>
      <c r="AH283" s="136"/>
      <c r="AI283" s="136"/>
      <c r="AJ283" s="136"/>
      <c r="AK283" s="136"/>
      <c r="AL283" s="136"/>
      <c r="AM283" s="136"/>
      <c r="AN283" s="136"/>
      <c r="AO283" s="136"/>
      <c r="AP283" s="136"/>
      <c r="AQ283" s="136"/>
      <c r="AR283" s="136"/>
      <c r="AS283" s="136"/>
      <c r="AT283" s="136"/>
      <c r="AU283" s="137"/>
      <c r="AV283" s="137"/>
      <c r="AW283" s="137"/>
      <c r="AX283" s="137"/>
      <c r="AY283" s="137"/>
      <c r="AZ283" s="137"/>
      <c r="BA283" s="137"/>
      <c r="BB283" s="137"/>
      <c r="BC283" s="138"/>
      <c r="BD283" s="139"/>
      <c r="BE283" s="140"/>
      <c r="BF283" s="140"/>
      <c r="BG283" s="141"/>
      <c r="BH283" s="141"/>
      <c r="BI283" s="136"/>
      <c r="BJ283" s="136"/>
      <c r="BK283" s="136"/>
      <c r="BL283" s="136"/>
      <c r="BM283" s="136"/>
      <c r="BN283" s="136"/>
      <c r="BO283" s="136"/>
      <c r="BP283" s="136"/>
      <c r="BQ283" s="136"/>
      <c r="BR283" s="136"/>
      <c r="BS283" s="136"/>
      <c r="BT283" s="136"/>
      <c r="BU283" s="136"/>
      <c r="BV283" s="136"/>
      <c r="BW283" s="136"/>
      <c r="BX283" s="136"/>
      <c r="BY283" s="142"/>
      <c r="BZ283" s="142"/>
      <c r="CA283" s="142"/>
      <c r="CB283" s="142"/>
      <c r="CC283" s="142"/>
      <c r="CD283" s="142"/>
      <c r="CE283" s="142"/>
      <c r="CF283" s="142"/>
    </row>
    <row r="284" spans="1:84">
      <c r="A284" s="95">
        <v>39301</v>
      </c>
      <c r="B284" s="96" t="s">
        <v>660</v>
      </c>
      <c r="C284" s="116">
        <v>8947951.8071709927</v>
      </c>
      <c r="D284" s="117">
        <v>5.7190375164240134E-5</v>
      </c>
      <c r="E284" s="116"/>
      <c r="F284" s="136"/>
      <c r="G284" s="136"/>
      <c r="H284" s="136"/>
      <c r="I284" s="136"/>
      <c r="J284" s="136"/>
      <c r="K284" s="136"/>
      <c r="L284" s="136"/>
      <c r="M284" s="136"/>
      <c r="N284" s="136"/>
      <c r="O284" s="136"/>
      <c r="P284" s="136"/>
      <c r="Q284" s="136"/>
      <c r="R284" s="136"/>
      <c r="S284" s="136"/>
      <c r="T284" s="136"/>
      <c r="U284" s="136"/>
      <c r="V284" s="136"/>
      <c r="W284" s="136"/>
      <c r="X284" s="136"/>
      <c r="Y284" s="136"/>
      <c r="Z284" s="136"/>
      <c r="AA284" s="136"/>
      <c r="AB284" s="136"/>
      <c r="AC284" s="136"/>
      <c r="AD284" s="136"/>
      <c r="AE284" s="136"/>
      <c r="AF284" s="136"/>
      <c r="AG284" s="136"/>
      <c r="AH284" s="136"/>
      <c r="AI284" s="136"/>
      <c r="AJ284" s="136"/>
      <c r="AK284" s="136"/>
      <c r="AL284" s="136"/>
      <c r="AM284" s="136"/>
      <c r="AN284" s="136"/>
      <c r="AO284" s="136"/>
      <c r="AP284" s="136"/>
      <c r="AQ284" s="136"/>
      <c r="AR284" s="136"/>
      <c r="AS284" s="136"/>
      <c r="AT284" s="136"/>
      <c r="AU284" s="137"/>
      <c r="AV284" s="137"/>
      <c r="AW284" s="137"/>
      <c r="AX284" s="137"/>
      <c r="AY284" s="137"/>
      <c r="AZ284" s="137"/>
      <c r="BA284" s="137"/>
      <c r="BB284" s="137"/>
      <c r="BC284" s="138"/>
      <c r="BD284" s="139"/>
      <c r="BE284" s="140"/>
      <c r="BF284" s="140"/>
      <c r="BG284" s="141"/>
      <c r="BH284" s="141"/>
      <c r="BI284" s="136"/>
      <c r="BJ284" s="136"/>
      <c r="BK284" s="136"/>
      <c r="BL284" s="136"/>
      <c r="BM284" s="136"/>
      <c r="BN284" s="136"/>
      <c r="BO284" s="136"/>
      <c r="BP284" s="136"/>
      <c r="BQ284" s="136"/>
      <c r="BR284" s="136"/>
      <c r="BS284" s="136"/>
      <c r="BT284" s="136"/>
      <c r="BU284" s="136"/>
      <c r="BV284" s="136"/>
      <c r="BW284" s="136"/>
      <c r="BX284" s="136"/>
      <c r="BY284" s="142"/>
      <c r="BZ284" s="142"/>
      <c r="CA284" s="142"/>
      <c r="CB284" s="142"/>
      <c r="CC284" s="142"/>
      <c r="CD284" s="142"/>
      <c r="CE284" s="142"/>
      <c r="CF284" s="142"/>
    </row>
    <row r="285" spans="1:84">
      <c r="A285" s="95">
        <v>39400</v>
      </c>
      <c r="B285" s="96" t="s">
        <v>661</v>
      </c>
      <c r="C285" s="116">
        <v>85160727.698412955</v>
      </c>
      <c r="D285" s="117">
        <v>5.4430042441989447E-4</v>
      </c>
      <c r="E285" s="116"/>
      <c r="F285" s="136"/>
      <c r="G285" s="136"/>
      <c r="H285" s="136"/>
      <c r="I285" s="136"/>
      <c r="J285" s="136"/>
      <c r="K285" s="136"/>
      <c r="L285" s="136"/>
      <c r="M285" s="136"/>
      <c r="N285" s="136"/>
      <c r="O285" s="136"/>
      <c r="P285" s="136"/>
      <c r="Q285" s="136"/>
      <c r="R285" s="136"/>
      <c r="S285" s="136"/>
      <c r="T285" s="136"/>
      <c r="U285" s="136"/>
      <c r="V285" s="136"/>
      <c r="W285" s="136"/>
      <c r="X285" s="136"/>
      <c r="Y285" s="136"/>
      <c r="Z285" s="136"/>
      <c r="AA285" s="136"/>
      <c r="AB285" s="136"/>
      <c r="AC285" s="136"/>
      <c r="AD285" s="136"/>
      <c r="AE285" s="136"/>
      <c r="AF285" s="136"/>
      <c r="AG285" s="136"/>
      <c r="AH285" s="136"/>
      <c r="AI285" s="136"/>
      <c r="AJ285" s="136"/>
      <c r="AK285" s="136"/>
      <c r="AL285" s="136"/>
      <c r="AM285" s="136"/>
      <c r="AN285" s="136"/>
      <c r="AO285" s="136"/>
      <c r="AP285" s="136"/>
      <c r="AQ285" s="136"/>
      <c r="AR285" s="136"/>
      <c r="AS285" s="136"/>
      <c r="AT285" s="136"/>
      <c r="AU285" s="137"/>
      <c r="AV285" s="137"/>
      <c r="AW285" s="137"/>
      <c r="AX285" s="137"/>
      <c r="AY285" s="137"/>
      <c r="AZ285" s="137"/>
      <c r="BA285" s="137"/>
      <c r="BB285" s="137"/>
      <c r="BC285" s="138"/>
      <c r="BD285" s="139"/>
      <c r="BE285" s="140"/>
      <c r="BF285" s="140"/>
      <c r="BG285" s="141"/>
      <c r="BH285" s="141"/>
      <c r="BI285" s="136"/>
      <c r="BJ285" s="136"/>
      <c r="BK285" s="136"/>
      <c r="BL285" s="136"/>
      <c r="BM285" s="136"/>
      <c r="BN285" s="136"/>
      <c r="BO285" s="136"/>
      <c r="BP285" s="136"/>
      <c r="BQ285" s="136"/>
      <c r="BR285" s="136"/>
      <c r="BS285" s="136"/>
      <c r="BT285" s="136"/>
      <c r="BU285" s="136"/>
      <c r="BV285" s="136"/>
      <c r="BW285" s="136"/>
      <c r="BX285" s="136"/>
      <c r="BY285" s="142"/>
      <c r="BZ285" s="142"/>
      <c r="CA285" s="142"/>
      <c r="CB285" s="142"/>
      <c r="CC285" s="142"/>
      <c r="CD285" s="142"/>
      <c r="CE285" s="142"/>
      <c r="CF285" s="142"/>
    </row>
    <row r="286" spans="1:84">
      <c r="A286" s="95">
        <v>39401</v>
      </c>
      <c r="B286" s="96" t="s">
        <v>662</v>
      </c>
      <c r="C286" s="116">
        <v>44659269.741017945</v>
      </c>
      <c r="D286" s="117">
        <v>2.85437432620384E-4</v>
      </c>
      <c r="E286" s="116"/>
      <c r="F286" s="136"/>
      <c r="G286" s="136"/>
      <c r="H286" s="136"/>
      <c r="I286" s="136"/>
      <c r="J286" s="136"/>
      <c r="K286" s="136"/>
      <c r="L286" s="136"/>
      <c r="M286" s="136"/>
      <c r="N286" s="136"/>
      <c r="O286" s="136"/>
      <c r="P286" s="136"/>
      <c r="Q286" s="136"/>
      <c r="R286" s="136"/>
      <c r="S286" s="136"/>
      <c r="T286" s="136"/>
      <c r="U286" s="136"/>
      <c r="V286" s="136"/>
      <c r="W286" s="136"/>
      <c r="X286" s="136"/>
      <c r="Y286" s="136"/>
      <c r="Z286" s="136"/>
      <c r="AA286" s="136"/>
      <c r="AB286" s="136"/>
      <c r="AC286" s="136"/>
      <c r="AD286" s="136"/>
      <c r="AE286" s="136"/>
      <c r="AF286" s="136"/>
      <c r="AG286" s="136"/>
      <c r="AH286" s="136"/>
      <c r="AI286" s="136"/>
      <c r="AJ286" s="136"/>
      <c r="AK286" s="136"/>
      <c r="AL286" s="136"/>
      <c r="AM286" s="136"/>
      <c r="AN286" s="136"/>
      <c r="AO286" s="136"/>
      <c r="AP286" s="136"/>
      <c r="AQ286" s="136"/>
      <c r="AR286" s="136"/>
      <c r="AS286" s="136"/>
      <c r="AT286" s="136"/>
      <c r="AU286" s="137"/>
      <c r="AV286" s="137"/>
      <c r="AW286" s="137"/>
      <c r="AX286" s="137"/>
      <c r="AY286" s="137"/>
      <c r="AZ286" s="137"/>
      <c r="BA286" s="137"/>
      <c r="BB286" s="137"/>
      <c r="BC286" s="138"/>
      <c r="BD286" s="139"/>
      <c r="BE286" s="140"/>
      <c r="BF286" s="140"/>
      <c r="BG286" s="141"/>
      <c r="BH286" s="141"/>
      <c r="BI286" s="136"/>
      <c r="BJ286" s="136"/>
      <c r="BK286" s="136"/>
      <c r="BL286" s="136"/>
      <c r="BM286" s="136"/>
      <c r="BN286" s="136"/>
      <c r="BO286" s="136"/>
      <c r="BP286" s="136"/>
      <c r="BQ286" s="136"/>
      <c r="BR286" s="136"/>
      <c r="BS286" s="136"/>
      <c r="BT286" s="136"/>
      <c r="BU286" s="136"/>
      <c r="BV286" s="136"/>
      <c r="BW286" s="136"/>
      <c r="BX286" s="136"/>
      <c r="BY286" s="142"/>
      <c r="BZ286" s="142"/>
      <c r="CA286" s="142"/>
      <c r="CB286" s="142"/>
      <c r="CC286" s="142"/>
      <c r="CD286" s="142"/>
      <c r="CE286" s="142"/>
      <c r="CF286" s="142"/>
    </row>
    <row r="287" spans="1:84">
      <c r="A287" s="95">
        <v>39500</v>
      </c>
      <c r="B287" s="96" t="s">
        <v>663</v>
      </c>
      <c r="C287" s="116">
        <v>281289667.38092566</v>
      </c>
      <c r="D287" s="117">
        <v>1.7978484857782873E-3</v>
      </c>
      <c r="E287" s="116"/>
      <c r="F287" s="136"/>
      <c r="G287" s="136"/>
      <c r="H287" s="136"/>
      <c r="I287" s="136"/>
      <c r="J287" s="136"/>
      <c r="K287" s="136"/>
      <c r="L287" s="136"/>
      <c r="M287" s="136"/>
      <c r="N287" s="136"/>
      <c r="O287" s="136"/>
      <c r="P287" s="136"/>
      <c r="Q287" s="136"/>
      <c r="R287" s="136"/>
      <c r="S287" s="136"/>
      <c r="T287" s="136"/>
      <c r="U287" s="136"/>
      <c r="V287" s="136"/>
      <c r="W287" s="136"/>
      <c r="X287" s="136"/>
      <c r="Y287" s="136"/>
      <c r="Z287" s="136"/>
      <c r="AA287" s="136"/>
      <c r="AB287" s="136"/>
      <c r="AC287" s="136"/>
      <c r="AD287" s="136"/>
      <c r="AE287" s="136"/>
      <c r="AF287" s="136"/>
      <c r="AG287" s="136"/>
      <c r="AH287" s="136"/>
      <c r="AI287" s="136"/>
      <c r="AJ287" s="136"/>
      <c r="AK287" s="136"/>
      <c r="AL287" s="136"/>
      <c r="AM287" s="136"/>
      <c r="AN287" s="136"/>
      <c r="AO287" s="136"/>
      <c r="AP287" s="136"/>
      <c r="AQ287" s="136"/>
      <c r="AR287" s="136"/>
      <c r="AS287" s="136"/>
      <c r="AT287" s="136"/>
      <c r="AU287" s="137"/>
      <c r="AV287" s="137"/>
      <c r="AW287" s="137"/>
      <c r="AX287" s="137"/>
      <c r="AY287" s="137"/>
      <c r="AZ287" s="137"/>
      <c r="BA287" s="137"/>
      <c r="BB287" s="137"/>
      <c r="BC287" s="138"/>
      <c r="BD287" s="139"/>
      <c r="BE287" s="140"/>
      <c r="BF287" s="140"/>
      <c r="BG287" s="141"/>
      <c r="BH287" s="141"/>
      <c r="BI287" s="136"/>
      <c r="BJ287" s="136"/>
      <c r="BK287" s="136"/>
      <c r="BL287" s="136"/>
      <c r="BM287" s="136"/>
      <c r="BN287" s="136"/>
      <c r="BO287" s="136"/>
      <c r="BP287" s="136"/>
      <c r="BQ287" s="136"/>
      <c r="BR287" s="136"/>
      <c r="BS287" s="136"/>
      <c r="BT287" s="136"/>
      <c r="BU287" s="136"/>
      <c r="BV287" s="136"/>
      <c r="BW287" s="136"/>
      <c r="BX287" s="136"/>
      <c r="BY287" s="142"/>
      <c r="BZ287" s="142"/>
      <c r="CA287" s="142"/>
      <c r="CB287" s="142"/>
      <c r="CC287" s="142"/>
      <c r="CD287" s="142"/>
      <c r="CE287" s="142"/>
      <c r="CF287" s="142"/>
    </row>
    <row r="288" spans="1:84">
      <c r="A288" s="95">
        <v>39501</v>
      </c>
      <c r="B288" s="96" t="s">
        <v>664</v>
      </c>
      <c r="C288" s="116">
        <v>9018770.188872993</v>
      </c>
      <c r="D288" s="117">
        <v>5.7643007219635863E-5</v>
      </c>
      <c r="E288" s="116"/>
      <c r="F288" s="136"/>
      <c r="G288" s="136"/>
      <c r="H288" s="136"/>
      <c r="I288" s="136"/>
      <c r="J288" s="136"/>
      <c r="K288" s="136"/>
      <c r="L288" s="136"/>
      <c r="M288" s="136"/>
      <c r="N288" s="136"/>
      <c r="O288" s="136"/>
      <c r="P288" s="136"/>
      <c r="Q288" s="136"/>
      <c r="R288" s="136"/>
      <c r="S288" s="136"/>
      <c r="T288" s="136"/>
      <c r="U288" s="136"/>
      <c r="V288" s="136"/>
      <c r="W288" s="136"/>
      <c r="X288" s="136"/>
      <c r="Y288" s="136"/>
      <c r="Z288" s="136"/>
      <c r="AA288" s="136"/>
      <c r="AB288" s="136"/>
      <c r="AC288" s="136"/>
      <c r="AD288" s="136"/>
      <c r="AE288" s="136"/>
      <c r="AF288" s="136"/>
      <c r="AG288" s="136"/>
      <c r="AH288" s="136"/>
      <c r="AI288" s="136"/>
      <c r="AJ288" s="136"/>
      <c r="AK288" s="136"/>
      <c r="AL288" s="136"/>
      <c r="AM288" s="136"/>
      <c r="AN288" s="136"/>
      <c r="AO288" s="136"/>
      <c r="AP288" s="136"/>
      <c r="AQ288" s="136"/>
      <c r="AR288" s="136"/>
      <c r="AS288" s="136"/>
      <c r="AT288" s="136"/>
      <c r="AU288" s="137"/>
      <c r="AV288" s="137"/>
      <c r="AW288" s="137"/>
      <c r="AX288" s="137"/>
      <c r="AY288" s="137"/>
      <c r="AZ288" s="137"/>
      <c r="BA288" s="137"/>
      <c r="BB288" s="137"/>
      <c r="BC288" s="138"/>
      <c r="BD288" s="139"/>
      <c r="BE288" s="140"/>
      <c r="BF288" s="140"/>
      <c r="BG288" s="141"/>
      <c r="BH288" s="141"/>
      <c r="BI288" s="136"/>
      <c r="BJ288" s="136"/>
      <c r="BK288" s="136"/>
      <c r="BL288" s="136"/>
      <c r="BM288" s="136"/>
      <c r="BN288" s="136"/>
      <c r="BO288" s="136"/>
      <c r="BP288" s="136"/>
      <c r="BQ288" s="136"/>
      <c r="BR288" s="136"/>
      <c r="BS288" s="136"/>
      <c r="BT288" s="136"/>
      <c r="BU288" s="136"/>
      <c r="BV288" s="136"/>
      <c r="BW288" s="136"/>
      <c r="BX288" s="136"/>
      <c r="BY288" s="142"/>
      <c r="BZ288" s="142"/>
      <c r="CA288" s="142"/>
      <c r="CB288" s="142"/>
      <c r="CC288" s="142"/>
      <c r="CD288" s="142"/>
      <c r="CE288" s="142"/>
      <c r="CF288" s="142"/>
    </row>
    <row r="289" spans="1:84">
      <c r="A289" s="95">
        <v>39600</v>
      </c>
      <c r="B289" s="96" t="s">
        <v>665</v>
      </c>
      <c r="C289" s="116">
        <v>915214158.83644652</v>
      </c>
      <c r="D289" s="117">
        <v>5.8495443680791617E-3</v>
      </c>
      <c r="E289" s="116"/>
      <c r="F289" s="136"/>
      <c r="G289" s="136"/>
      <c r="H289" s="136"/>
      <c r="I289" s="136"/>
      <c r="J289" s="136"/>
      <c r="K289" s="136"/>
      <c r="L289" s="136"/>
      <c r="M289" s="136"/>
      <c r="N289" s="136"/>
      <c r="O289" s="136"/>
      <c r="P289" s="136"/>
      <c r="Q289" s="136"/>
      <c r="R289" s="136"/>
      <c r="S289" s="136"/>
      <c r="T289" s="136"/>
      <c r="U289" s="136"/>
      <c r="V289" s="136"/>
      <c r="W289" s="136"/>
      <c r="X289" s="136"/>
      <c r="Y289" s="136"/>
      <c r="Z289" s="136"/>
      <c r="AA289" s="136"/>
      <c r="AB289" s="136"/>
      <c r="AC289" s="136"/>
      <c r="AD289" s="136"/>
      <c r="AE289" s="136"/>
      <c r="AF289" s="136"/>
      <c r="AG289" s="136"/>
      <c r="AH289" s="136"/>
      <c r="AI289" s="136"/>
      <c r="AJ289" s="136"/>
      <c r="AK289" s="136"/>
      <c r="AL289" s="136"/>
      <c r="AM289" s="136"/>
      <c r="AN289" s="136"/>
      <c r="AO289" s="136"/>
      <c r="AP289" s="136"/>
      <c r="AQ289" s="136"/>
      <c r="AR289" s="136"/>
      <c r="AS289" s="136"/>
      <c r="AT289" s="136"/>
      <c r="AU289" s="137"/>
      <c r="AV289" s="137"/>
      <c r="AW289" s="137"/>
      <c r="AX289" s="137"/>
      <c r="AY289" s="137"/>
      <c r="AZ289" s="137"/>
      <c r="BA289" s="137"/>
      <c r="BB289" s="137"/>
      <c r="BC289" s="138"/>
      <c r="BD289" s="139"/>
      <c r="BE289" s="140"/>
      <c r="BF289" s="140"/>
      <c r="BG289" s="141"/>
      <c r="BH289" s="141"/>
      <c r="BI289" s="136"/>
      <c r="BJ289" s="136"/>
      <c r="BK289" s="136"/>
      <c r="BL289" s="136"/>
      <c r="BM289" s="136"/>
      <c r="BN289" s="136"/>
      <c r="BO289" s="136"/>
      <c r="BP289" s="136"/>
      <c r="BQ289" s="136"/>
      <c r="BR289" s="136"/>
      <c r="BS289" s="136"/>
      <c r="BT289" s="136"/>
      <c r="BU289" s="136"/>
      <c r="BV289" s="136"/>
      <c r="BW289" s="136"/>
      <c r="BX289" s="136"/>
      <c r="BY289" s="142"/>
      <c r="BZ289" s="142"/>
      <c r="CA289" s="142"/>
      <c r="CB289" s="142"/>
      <c r="CC289" s="142"/>
      <c r="CD289" s="142"/>
      <c r="CE289" s="142"/>
      <c r="CF289" s="142"/>
    </row>
    <row r="290" spans="1:84">
      <c r="A290" s="95">
        <v>39605</v>
      </c>
      <c r="B290" s="96" t="s">
        <v>666</v>
      </c>
      <c r="C290" s="116">
        <v>123243725.63790792</v>
      </c>
      <c r="D290" s="117">
        <v>7.8770595302290298E-4</v>
      </c>
      <c r="E290" s="116"/>
      <c r="F290" s="136"/>
      <c r="G290" s="136"/>
      <c r="H290" s="136"/>
      <c r="I290" s="136"/>
      <c r="J290" s="136"/>
      <c r="K290" s="136"/>
      <c r="L290" s="136"/>
      <c r="M290" s="136"/>
      <c r="N290" s="136"/>
      <c r="O290" s="136"/>
      <c r="P290" s="136"/>
      <c r="Q290" s="136"/>
      <c r="R290" s="136"/>
      <c r="S290" s="136"/>
      <c r="T290" s="136"/>
      <c r="U290" s="136"/>
      <c r="V290" s="136"/>
      <c r="W290" s="136"/>
      <c r="X290" s="136"/>
      <c r="Y290" s="136"/>
      <c r="Z290" s="136"/>
      <c r="AA290" s="136"/>
      <c r="AB290" s="136"/>
      <c r="AC290" s="136"/>
      <c r="AD290" s="136"/>
      <c r="AE290" s="136"/>
      <c r="AF290" s="136"/>
      <c r="AG290" s="136"/>
      <c r="AH290" s="136"/>
      <c r="AI290" s="136"/>
      <c r="AJ290" s="136"/>
      <c r="AK290" s="136"/>
      <c r="AL290" s="136"/>
      <c r="AM290" s="136"/>
      <c r="AN290" s="136"/>
      <c r="AO290" s="136"/>
      <c r="AP290" s="136"/>
      <c r="AQ290" s="136"/>
      <c r="AR290" s="136"/>
      <c r="AS290" s="136"/>
      <c r="AT290" s="136"/>
      <c r="AU290" s="137"/>
      <c r="AV290" s="137"/>
      <c r="AW290" s="137"/>
      <c r="AX290" s="137"/>
      <c r="AY290" s="137"/>
      <c r="AZ290" s="137"/>
      <c r="BA290" s="137"/>
      <c r="BB290" s="137"/>
      <c r="BC290" s="138"/>
      <c r="BD290" s="139"/>
      <c r="BE290" s="140"/>
      <c r="BF290" s="140"/>
      <c r="BG290" s="141"/>
      <c r="BH290" s="141"/>
      <c r="BI290" s="136"/>
      <c r="BJ290" s="136"/>
      <c r="BK290" s="136"/>
      <c r="BL290" s="136"/>
      <c r="BM290" s="136"/>
      <c r="BN290" s="136"/>
      <c r="BO290" s="136"/>
      <c r="BP290" s="136"/>
      <c r="BQ290" s="136"/>
      <c r="BR290" s="136"/>
      <c r="BS290" s="136"/>
      <c r="BT290" s="136"/>
      <c r="BU290" s="136"/>
      <c r="BV290" s="136"/>
      <c r="BW290" s="136"/>
      <c r="BX290" s="136"/>
      <c r="BY290" s="142"/>
      <c r="BZ290" s="142"/>
      <c r="CA290" s="142"/>
      <c r="CB290" s="142"/>
      <c r="CC290" s="142"/>
      <c r="CD290" s="142"/>
      <c r="CE290" s="142"/>
      <c r="CF290" s="142"/>
    </row>
    <row r="291" spans="1:84">
      <c r="A291" s="95">
        <v>39700</v>
      </c>
      <c r="B291" s="96" t="s">
        <v>667</v>
      </c>
      <c r="C291" s="116">
        <v>537622806.0951395</v>
      </c>
      <c r="D291" s="117">
        <v>3.4361885982434181E-3</v>
      </c>
      <c r="E291" s="116"/>
      <c r="F291" s="136"/>
      <c r="G291" s="136"/>
      <c r="H291" s="136"/>
      <c r="I291" s="136"/>
      <c r="J291" s="136"/>
      <c r="K291" s="136"/>
      <c r="L291" s="136"/>
      <c r="M291" s="136"/>
      <c r="N291" s="136"/>
      <c r="O291" s="136"/>
      <c r="P291" s="136"/>
      <c r="Q291" s="136"/>
      <c r="R291" s="136"/>
      <c r="S291" s="136"/>
      <c r="T291" s="136"/>
      <c r="U291" s="136"/>
      <c r="V291" s="136"/>
      <c r="W291" s="136"/>
      <c r="X291" s="136"/>
      <c r="Y291" s="136"/>
      <c r="Z291" s="136"/>
      <c r="AA291" s="136"/>
      <c r="AB291" s="136"/>
      <c r="AC291" s="136"/>
      <c r="AD291" s="136"/>
      <c r="AE291" s="136"/>
      <c r="AF291" s="136"/>
      <c r="AG291" s="136"/>
      <c r="AH291" s="136"/>
      <c r="AI291" s="136"/>
      <c r="AJ291" s="136"/>
      <c r="AK291" s="136"/>
      <c r="AL291" s="136"/>
      <c r="AM291" s="136"/>
      <c r="AN291" s="136"/>
      <c r="AO291" s="136"/>
      <c r="AP291" s="136"/>
      <c r="AQ291" s="136"/>
      <c r="AR291" s="136"/>
      <c r="AS291" s="136"/>
      <c r="AT291" s="136"/>
      <c r="AU291" s="137"/>
      <c r="AV291" s="137"/>
      <c r="AW291" s="137"/>
      <c r="AX291" s="137"/>
      <c r="AY291" s="137"/>
      <c r="AZ291" s="137"/>
      <c r="BA291" s="137"/>
      <c r="BB291" s="137"/>
      <c r="BC291" s="138"/>
      <c r="BD291" s="139"/>
      <c r="BE291" s="140"/>
      <c r="BF291" s="140"/>
      <c r="BG291" s="141"/>
      <c r="BH291" s="141"/>
      <c r="BI291" s="136"/>
      <c r="BJ291" s="136"/>
      <c r="BK291" s="136"/>
      <c r="BL291" s="136"/>
      <c r="BM291" s="136"/>
      <c r="BN291" s="136"/>
      <c r="BO291" s="136"/>
      <c r="BP291" s="136"/>
      <c r="BQ291" s="136"/>
      <c r="BR291" s="136"/>
      <c r="BS291" s="136"/>
      <c r="BT291" s="136"/>
      <c r="BU291" s="136"/>
      <c r="BV291" s="136"/>
      <c r="BW291" s="136"/>
      <c r="BX291" s="136"/>
      <c r="BY291" s="142"/>
      <c r="BZ291" s="142"/>
      <c r="CA291" s="142"/>
      <c r="CB291" s="142"/>
      <c r="CC291" s="142"/>
      <c r="CD291" s="142"/>
      <c r="CE291" s="142"/>
      <c r="CF291" s="142"/>
    </row>
    <row r="292" spans="1:84">
      <c r="A292" s="95">
        <v>39703</v>
      </c>
      <c r="B292" s="96" t="s">
        <v>668</v>
      </c>
      <c r="C292" s="116">
        <v>21949850.818186976</v>
      </c>
      <c r="D292" s="117">
        <v>1.4029134601341818E-4</v>
      </c>
      <c r="E292" s="116"/>
      <c r="F292" s="136"/>
      <c r="G292" s="136"/>
      <c r="H292" s="136"/>
      <c r="I292" s="136"/>
      <c r="J292" s="136"/>
      <c r="K292" s="136"/>
      <c r="L292" s="136"/>
      <c r="M292" s="136"/>
      <c r="N292" s="136"/>
      <c r="O292" s="136"/>
      <c r="P292" s="136"/>
      <c r="Q292" s="136"/>
      <c r="R292" s="136"/>
      <c r="S292" s="136"/>
      <c r="T292" s="136"/>
      <c r="U292" s="136"/>
      <c r="V292" s="136"/>
      <c r="W292" s="136"/>
      <c r="X292" s="136"/>
      <c r="Y292" s="136"/>
      <c r="Z292" s="136"/>
      <c r="AA292" s="136"/>
      <c r="AB292" s="136"/>
      <c r="AC292" s="136"/>
      <c r="AD292" s="136"/>
      <c r="AE292" s="136"/>
      <c r="AF292" s="136"/>
      <c r="AG292" s="136"/>
      <c r="AH292" s="136"/>
      <c r="AI292" s="136"/>
      <c r="AJ292" s="136"/>
      <c r="AK292" s="136"/>
      <c r="AL292" s="136"/>
      <c r="AM292" s="136"/>
      <c r="AN292" s="136"/>
      <c r="AO292" s="136"/>
      <c r="AP292" s="136"/>
      <c r="AQ292" s="136"/>
      <c r="AR292" s="136"/>
      <c r="AS292" s="136"/>
      <c r="AT292" s="136"/>
      <c r="AU292" s="137"/>
      <c r="AV292" s="137"/>
      <c r="AW292" s="137"/>
      <c r="AX292" s="137"/>
      <c r="AY292" s="137"/>
      <c r="AZ292" s="137"/>
      <c r="BA292" s="137"/>
      <c r="BB292" s="137"/>
      <c r="BC292" s="138"/>
      <c r="BD292" s="139"/>
      <c r="BE292" s="140"/>
      <c r="BF292" s="140"/>
      <c r="BG292" s="141"/>
      <c r="BH292" s="141"/>
      <c r="BI292" s="136"/>
      <c r="BJ292" s="136"/>
      <c r="BK292" s="136"/>
      <c r="BL292" s="136"/>
      <c r="BM292" s="136"/>
      <c r="BN292" s="136"/>
      <c r="BO292" s="136"/>
      <c r="BP292" s="136"/>
      <c r="BQ292" s="136"/>
      <c r="BR292" s="136"/>
      <c r="BS292" s="136"/>
      <c r="BT292" s="136"/>
      <c r="BU292" s="136"/>
      <c r="BV292" s="136"/>
      <c r="BW292" s="136"/>
      <c r="BX292" s="136"/>
      <c r="BY292" s="142"/>
      <c r="BZ292" s="142"/>
      <c r="CA292" s="142"/>
      <c r="CB292" s="142"/>
      <c r="CC292" s="142"/>
      <c r="CD292" s="142"/>
      <c r="CE292" s="142"/>
      <c r="CF292" s="142"/>
    </row>
    <row r="293" spans="1:84">
      <c r="A293" s="95">
        <v>39705</v>
      </c>
      <c r="B293" s="96" t="s">
        <v>669</v>
      </c>
      <c r="C293" s="116">
        <v>116803589.67112997</v>
      </c>
      <c r="D293" s="117">
        <v>7.4654415421285844E-4</v>
      </c>
      <c r="E293" s="116"/>
      <c r="F293" s="136"/>
      <c r="G293" s="136"/>
      <c r="H293" s="136"/>
      <c r="I293" s="136"/>
      <c r="J293" s="136"/>
      <c r="K293" s="136"/>
      <c r="L293" s="136"/>
      <c r="M293" s="136"/>
      <c r="N293" s="136"/>
      <c r="O293" s="136"/>
      <c r="P293" s="136"/>
      <c r="Q293" s="136"/>
      <c r="R293" s="136"/>
      <c r="S293" s="136"/>
      <c r="T293" s="136"/>
      <c r="U293" s="136"/>
      <c r="V293" s="136"/>
      <c r="W293" s="136"/>
      <c r="X293" s="136"/>
      <c r="Y293" s="136"/>
      <c r="Z293" s="136"/>
      <c r="AA293" s="136"/>
      <c r="AB293" s="136"/>
      <c r="AC293" s="136"/>
      <c r="AD293" s="136"/>
      <c r="AE293" s="136"/>
      <c r="AF293" s="136"/>
      <c r="AG293" s="136"/>
      <c r="AH293" s="136"/>
      <c r="AI293" s="136"/>
      <c r="AJ293" s="136"/>
      <c r="AK293" s="136"/>
      <c r="AL293" s="136"/>
      <c r="AM293" s="136"/>
      <c r="AN293" s="136"/>
      <c r="AO293" s="136"/>
      <c r="AP293" s="136"/>
      <c r="AQ293" s="136"/>
      <c r="AR293" s="136"/>
      <c r="AS293" s="136"/>
      <c r="AT293" s="136"/>
      <c r="AU293" s="137"/>
      <c r="AV293" s="137"/>
      <c r="AW293" s="137"/>
      <c r="AX293" s="137"/>
      <c r="AY293" s="137"/>
      <c r="AZ293" s="137"/>
      <c r="BA293" s="137"/>
      <c r="BB293" s="137"/>
      <c r="BC293" s="138"/>
      <c r="BD293" s="139"/>
      <c r="BE293" s="140"/>
      <c r="BF293" s="140"/>
      <c r="BG293" s="141"/>
      <c r="BH293" s="141"/>
      <c r="BI293" s="136"/>
      <c r="BJ293" s="136"/>
      <c r="BK293" s="136"/>
      <c r="BL293" s="136"/>
      <c r="BM293" s="136"/>
      <c r="BN293" s="136"/>
      <c r="BO293" s="136"/>
      <c r="BP293" s="136"/>
      <c r="BQ293" s="136"/>
      <c r="BR293" s="136"/>
      <c r="BS293" s="136"/>
      <c r="BT293" s="136"/>
      <c r="BU293" s="136"/>
      <c r="BV293" s="136"/>
      <c r="BW293" s="136"/>
      <c r="BX293" s="136"/>
      <c r="BY293" s="142"/>
      <c r="BZ293" s="142"/>
      <c r="CA293" s="142"/>
      <c r="CB293" s="142"/>
      <c r="CC293" s="142"/>
      <c r="CD293" s="142"/>
      <c r="CE293" s="142"/>
      <c r="CF293" s="142"/>
    </row>
    <row r="294" spans="1:84">
      <c r="A294" s="95">
        <v>39800</v>
      </c>
      <c r="B294" s="96" t="s">
        <v>670</v>
      </c>
      <c r="C294" s="116">
        <v>594634717.94352019</v>
      </c>
      <c r="D294" s="117">
        <v>3.8005773095042958E-3</v>
      </c>
      <c r="E294" s="116"/>
      <c r="F294" s="136"/>
      <c r="G294" s="136"/>
      <c r="H294" s="136"/>
      <c r="I294" s="136"/>
      <c r="J294" s="136"/>
      <c r="K294" s="136"/>
      <c r="L294" s="136"/>
      <c r="M294" s="136"/>
      <c r="N294" s="136"/>
      <c r="O294" s="136"/>
      <c r="P294" s="136"/>
      <c r="Q294" s="136"/>
      <c r="R294" s="136"/>
      <c r="S294" s="136"/>
      <c r="T294" s="136"/>
      <c r="U294" s="136"/>
      <c r="V294" s="136"/>
      <c r="W294" s="136"/>
      <c r="X294" s="136"/>
      <c r="Y294" s="136"/>
      <c r="Z294" s="136"/>
      <c r="AA294" s="136"/>
      <c r="AB294" s="136"/>
      <c r="AC294" s="136"/>
      <c r="AD294" s="136"/>
      <c r="AE294" s="136"/>
      <c r="AF294" s="136"/>
      <c r="AG294" s="136"/>
      <c r="AH294" s="136"/>
      <c r="AI294" s="136"/>
      <c r="AJ294" s="136"/>
      <c r="AK294" s="136"/>
      <c r="AL294" s="136"/>
      <c r="AM294" s="136"/>
      <c r="AN294" s="136"/>
      <c r="AO294" s="136"/>
      <c r="AP294" s="136"/>
      <c r="AQ294" s="136"/>
      <c r="AR294" s="136"/>
      <c r="AS294" s="136"/>
      <c r="AT294" s="136"/>
      <c r="AU294" s="137"/>
      <c r="AV294" s="137"/>
      <c r="AW294" s="137"/>
      <c r="AX294" s="137"/>
      <c r="AY294" s="137"/>
      <c r="AZ294" s="137"/>
      <c r="BA294" s="137"/>
      <c r="BB294" s="137"/>
      <c r="BC294" s="138"/>
      <c r="BD294" s="139"/>
      <c r="BE294" s="140"/>
      <c r="BF294" s="140"/>
      <c r="BG294" s="141"/>
      <c r="BH294" s="141"/>
      <c r="BI294" s="136"/>
      <c r="BJ294" s="136"/>
      <c r="BK294" s="136"/>
      <c r="BL294" s="136"/>
      <c r="BM294" s="136"/>
      <c r="BN294" s="136"/>
      <c r="BO294" s="136"/>
      <c r="BP294" s="136"/>
      <c r="BQ294" s="136"/>
      <c r="BR294" s="136"/>
      <c r="BS294" s="136"/>
      <c r="BT294" s="136"/>
      <c r="BU294" s="136"/>
      <c r="BV294" s="136"/>
      <c r="BW294" s="136"/>
      <c r="BX294" s="136"/>
      <c r="BY294" s="142"/>
      <c r="BZ294" s="142"/>
      <c r="CA294" s="142"/>
      <c r="CB294" s="142"/>
      <c r="CC294" s="142"/>
      <c r="CD294" s="142"/>
      <c r="CE294" s="142"/>
      <c r="CF294" s="142"/>
    </row>
    <row r="295" spans="1:84">
      <c r="A295" s="95">
        <v>39805</v>
      </c>
      <c r="B295" s="96" t="s">
        <v>671</v>
      </c>
      <c r="C295" s="116">
        <v>64810107.521091938</v>
      </c>
      <c r="D295" s="117">
        <v>4.1423047904611481E-4</v>
      </c>
      <c r="E295" s="116"/>
      <c r="F295" s="136"/>
      <c r="G295" s="136"/>
      <c r="H295" s="136"/>
      <c r="I295" s="136"/>
      <c r="J295" s="136"/>
      <c r="K295" s="136"/>
      <c r="L295" s="136"/>
      <c r="M295" s="136"/>
      <c r="N295" s="136"/>
      <c r="O295" s="136"/>
      <c r="P295" s="136"/>
      <c r="Q295" s="136"/>
      <c r="R295" s="136"/>
      <c r="S295" s="136"/>
      <c r="T295" s="136"/>
      <c r="U295" s="136"/>
      <c r="V295" s="136"/>
      <c r="W295" s="136"/>
      <c r="X295" s="136"/>
      <c r="Y295" s="136"/>
      <c r="Z295" s="136"/>
      <c r="AA295" s="136"/>
      <c r="AB295" s="136"/>
      <c r="AC295" s="136"/>
      <c r="AD295" s="136"/>
      <c r="AE295" s="136"/>
      <c r="AF295" s="136"/>
      <c r="AG295" s="136"/>
      <c r="AH295" s="136"/>
      <c r="AI295" s="136"/>
      <c r="AJ295" s="136"/>
      <c r="AK295" s="136"/>
      <c r="AL295" s="136"/>
      <c r="AM295" s="136"/>
      <c r="AN295" s="136"/>
      <c r="AO295" s="136"/>
      <c r="AP295" s="136"/>
      <c r="AQ295" s="136"/>
      <c r="AR295" s="136"/>
      <c r="AS295" s="136"/>
      <c r="AT295" s="136"/>
      <c r="AU295" s="137"/>
      <c r="AV295" s="137"/>
      <c r="AW295" s="137"/>
      <c r="AX295" s="137"/>
      <c r="AY295" s="137"/>
      <c r="AZ295" s="137"/>
      <c r="BA295" s="137"/>
      <c r="BB295" s="137"/>
      <c r="BC295" s="138"/>
      <c r="BD295" s="139"/>
      <c r="BE295" s="140"/>
      <c r="BF295" s="140"/>
      <c r="BG295" s="141"/>
      <c r="BH295" s="141"/>
      <c r="BI295" s="136"/>
      <c r="BJ295" s="136"/>
      <c r="BK295" s="136"/>
      <c r="BL295" s="136"/>
      <c r="BM295" s="136"/>
      <c r="BN295" s="136"/>
      <c r="BO295" s="136"/>
      <c r="BP295" s="136"/>
      <c r="BQ295" s="136"/>
      <c r="BR295" s="136"/>
      <c r="BS295" s="136"/>
      <c r="BT295" s="136"/>
      <c r="BU295" s="136"/>
      <c r="BV295" s="136"/>
      <c r="BW295" s="136"/>
      <c r="BX295" s="136"/>
      <c r="BY295" s="142"/>
      <c r="BZ295" s="142"/>
      <c r="CA295" s="142"/>
      <c r="CB295" s="142"/>
      <c r="CC295" s="142"/>
      <c r="CD295" s="142"/>
      <c r="CE295" s="142"/>
      <c r="CF295" s="142"/>
    </row>
    <row r="296" spans="1:84">
      <c r="A296" s="95">
        <v>39900</v>
      </c>
      <c r="B296" s="96" t="s">
        <v>672</v>
      </c>
      <c r="C296" s="116">
        <v>302358367.62397081</v>
      </c>
      <c r="D296" s="117">
        <v>1.9325080030721808E-3</v>
      </c>
      <c r="E296" s="116"/>
      <c r="F296" s="136"/>
      <c r="G296" s="136"/>
      <c r="H296" s="136"/>
      <c r="I296" s="136"/>
      <c r="J296" s="136"/>
      <c r="K296" s="136"/>
      <c r="L296" s="136"/>
      <c r="M296" s="136"/>
      <c r="N296" s="136"/>
      <c r="O296" s="136"/>
      <c r="P296" s="136"/>
      <c r="Q296" s="136"/>
      <c r="R296" s="136"/>
      <c r="S296" s="136"/>
      <c r="T296" s="136"/>
      <c r="U296" s="136"/>
      <c r="V296" s="136"/>
      <c r="W296" s="136"/>
      <c r="X296" s="136"/>
      <c r="Y296" s="136"/>
      <c r="Z296" s="136"/>
      <c r="AA296" s="136"/>
      <c r="AB296" s="136"/>
      <c r="AC296" s="136"/>
      <c r="AD296" s="136"/>
      <c r="AE296" s="136"/>
      <c r="AF296" s="136"/>
      <c r="AG296" s="136"/>
      <c r="AH296" s="136"/>
      <c r="AI296" s="136"/>
      <c r="AJ296" s="136"/>
      <c r="AK296" s="136"/>
      <c r="AL296" s="136"/>
      <c r="AM296" s="136"/>
      <c r="AN296" s="136"/>
      <c r="AO296" s="136"/>
      <c r="AP296" s="136"/>
      <c r="AQ296" s="136"/>
      <c r="AR296" s="136"/>
      <c r="AS296" s="136"/>
      <c r="AT296" s="136"/>
      <c r="AU296" s="137"/>
      <c r="AV296" s="137"/>
      <c r="AW296" s="137"/>
      <c r="AX296" s="137"/>
      <c r="AY296" s="137"/>
      <c r="AZ296" s="137"/>
      <c r="BA296" s="137"/>
      <c r="BB296" s="137"/>
      <c r="BC296" s="138"/>
      <c r="BD296" s="139"/>
      <c r="BE296" s="140"/>
      <c r="BF296" s="140"/>
      <c r="BG296" s="141"/>
      <c r="BH296" s="141"/>
      <c r="BI296" s="136"/>
      <c r="BJ296" s="136"/>
      <c r="BK296" s="136"/>
      <c r="BL296" s="136"/>
      <c r="BM296" s="136"/>
      <c r="BN296" s="136"/>
      <c r="BO296" s="136"/>
      <c r="BP296" s="136"/>
      <c r="BQ296" s="136"/>
      <c r="BR296" s="136"/>
      <c r="BS296" s="136"/>
      <c r="BT296" s="136"/>
      <c r="BU296" s="136"/>
      <c r="BV296" s="136"/>
      <c r="BW296" s="136"/>
      <c r="BX296" s="136"/>
      <c r="BY296" s="142"/>
      <c r="BZ296" s="142"/>
      <c r="CA296" s="142"/>
      <c r="CB296" s="142"/>
      <c r="CC296" s="142"/>
      <c r="CD296" s="142"/>
      <c r="CE296" s="142"/>
      <c r="CF296" s="142"/>
    </row>
    <row r="297" spans="1:84">
      <c r="A297" s="95">
        <v>40000</v>
      </c>
      <c r="B297" s="96" t="s">
        <v>673</v>
      </c>
      <c r="C297" s="116">
        <v>420787689.29055727</v>
      </c>
      <c r="D297" s="117">
        <v>2.6894429399736712E-3</v>
      </c>
      <c r="E297" s="116"/>
      <c r="F297" s="136"/>
      <c r="G297" s="136"/>
      <c r="H297" s="136"/>
      <c r="I297" s="136"/>
      <c r="J297" s="136"/>
      <c r="K297" s="136"/>
      <c r="L297" s="136"/>
      <c r="M297" s="136"/>
      <c r="N297" s="136"/>
      <c r="O297" s="136"/>
      <c r="P297" s="136"/>
      <c r="Q297" s="136"/>
      <c r="R297" s="136"/>
      <c r="S297" s="136"/>
      <c r="T297" s="136"/>
      <c r="U297" s="136"/>
      <c r="V297" s="136"/>
      <c r="W297" s="136"/>
      <c r="X297" s="136"/>
      <c r="Y297" s="136"/>
      <c r="Z297" s="136"/>
      <c r="AA297" s="136"/>
      <c r="AB297" s="136"/>
      <c r="AC297" s="136"/>
      <c r="AD297" s="136"/>
      <c r="AE297" s="136"/>
      <c r="AF297" s="136"/>
      <c r="AG297" s="136"/>
      <c r="AH297" s="136"/>
      <c r="AI297" s="136"/>
      <c r="AJ297" s="136"/>
      <c r="AK297" s="136"/>
      <c r="AL297" s="136"/>
      <c r="AM297" s="136"/>
      <c r="AN297" s="136"/>
      <c r="AO297" s="136"/>
      <c r="AP297" s="136"/>
      <c r="AQ297" s="136"/>
      <c r="AR297" s="136"/>
      <c r="AS297" s="136"/>
      <c r="AT297" s="136"/>
      <c r="AU297" s="137"/>
      <c r="AV297" s="137"/>
      <c r="AW297" s="137"/>
      <c r="AX297" s="137"/>
      <c r="AY297" s="137"/>
      <c r="AZ297" s="137"/>
      <c r="BA297" s="137"/>
      <c r="BB297" s="137"/>
      <c r="BC297" s="138"/>
      <c r="BD297" s="139"/>
      <c r="BE297" s="140"/>
      <c r="BF297" s="140"/>
      <c r="BG297" s="141"/>
      <c r="BH297" s="141"/>
      <c r="BI297" s="136"/>
      <c r="BJ297" s="136"/>
      <c r="BK297" s="136"/>
      <c r="BL297" s="136"/>
      <c r="BM297" s="136"/>
      <c r="BN297" s="136"/>
      <c r="BO297" s="136"/>
      <c r="BP297" s="136"/>
      <c r="BQ297" s="136"/>
      <c r="BR297" s="136"/>
      <c r="BS297" s="136"/>
      <c r="BT297" s="136"/>
      <c r="BU297" s="136"/>
      <c r="BV297" s="136"/>
      <c r="BW297" s="136"/>
      <c r="BX297" s="136"/>
      <c r="BY297" s="142"/>
      <c r="BZ297" s="142"/>
      <c r="CA297" s="142"/>
      <c r="CB297" s="142"/>
      <c r="CC297" s="142"/>
      <c r="CD297" s="142"/>
      <c r="CE297" s="142"/>
      <c r="CF297" s="142"/>
    </row>
    <row r="298" spans="1:84">
      <c r="A298" s="95">
        <v>51000</v>
      </c>
      <c r="B298" s="96" t="s">
        <v>674</v>
      </c>
      <c r="C298" s="116">
        <v>4164462652.6893148</v>
      </c>
      <c r="D298" s="117">
        <v>2.661694950948424E-2</v>
      </c>
      <c r="E298" s="116"/>
      <c r="F298" s="136"/>
      <c r="G298" s="136"/>
      <c r="H298" s="136"/>
      <c r="I298" s="136"/>
      <c r="J298" s="136"/>
      <c r="K298" s="136"/>
      <c r="L298" s="136"/>
      <c r="M298" s="136"/>
      <c r="N298" s="136"/>
      <c r="O298" s="136"/>
      <c r="P298" s="136"/>
      <c r="Q298" s="136"/>
      <c r="R298" s="136"/>
      <c r="S298" s="136"/>
      <c r="T298" s="136"/>
      <c r="U298" s="136"/>
      <c r="V298" s="136"/>
      <c r="W298" s="136"/>
      <c r="X298" s="136"/>
      <c r="Y298" s="136"/>
      <c r="Z298" s="136"/>
      <c r="AA298" s="136"/>
      <c r="AB298" s="136"/>
      <c r="AC298" s="136"/>
      <c r="AD298" s="136"/>
      <c r="AE298" s="136"/>
      <c r="AF298" s="136"/>
      <c r="AG298" s="136"/>
      <c r="AH298" s="136"/>
      <c r="AI298" s="136"/>
      <c r="AJ298" s="136"/>
      <c r="AK298" s="136"/>
      <c r="AL298" s="136"/>
      <c r="AM298" s="136"/>
      <c r="AN298" s="136"/>
      <c r="AO298" s="136"/>
      <c r="AP298" s="136"/>
      <c r="AQ298" s="136"/>
      <c r="AR298" s="136"/>
      <c r="AS298" s="136"/>
      <c r="AT298" s="136"/>
      <c r="AU298" s="137"/>
      <c r="AV298" s="137"/>
      <c r="AW298" s="137"/>
      <c r="AX298" s="137"/>
      <c r="AY298" s="137"/>
      <c r="AZ298" s="137"/>
      <c r="BA298" s="137"/>
      <c r="BB298" s="137"/>
      <c r="BC298" s="138"/>
      <c r="BD298" s="139"/>
      <c r="BE298" s="140"/>
      <c r="BF298" s="140"/>
      <c r="BG298" s="141"/>
      <c r="BH298" s="141"/>
      <c r="BI298" s="136"/>
      <c r="BJ298" s="136"/>
      <c r="BK298" s="136"/>
      <c r="BL298" s="136"/>
      <c r="BM298" s="136"/>
      <c r="BN298" s="136"/>
      <c r="BO298" s="136"/>
      <c r="BP298" s="136"/>
      <c r="BQ298" s="136"/>
      <c r="BR298" s="136"/>
      <c r="BS298" s="136"/>
      <c r="BT298" s="136"/>
      <c r="BU298" s="136"/>
      <c r="BV298" s="136"/>
      <c r="BW298" s="136"/>
      <c r="BX298" s="136"/>
      <c r="BY298" s="142"/>
      <c r="BZ298" s="142"/>
      <c r="CA298" s="142"/>
      <c r="CB298" s="142"/>
      <c r="CC298" s="142"/>
      <c r="CD298" s="142"/>
      <c r="CE298" s="142"/>
      <c r="CF298" s="142"/>
    </row>
    <row r="299" spans="1:84">
      <c r="A299" s="95">
        <v>51000.1</v>
      </c>
      <c r="B299" s="96" t="s">
        <v>675</v>
      </c>
      <c r="C299" s="116">
        <v>2498619.514064997</v>
      </c>
      <c r="D299" s="117">
        <v>1.5969798506016678E-5</v>
      </c>
      <c r="E299" s="116"/>
      <c r="F299" s="136"/>
      <c r="G299" s="136"/>
      <c r="H299" s="136"/>
      <c r="I299" s="136"/>
      <c r="J299" s="136"/>
      <c r="K299" s="136"/>
      <c r="L299" s="136"/>
      <c r="M299" s="136"/>
      <c r="N299" s="136"/>
      <c r="O299" s="136"/>
      <c r="P299" s="136"/>
      <c r="Q299" s="136"/>
      <c r="R299" s="136"/>
      <c r="S299" s="136"/>
      <c r="T299" s="136"/>
      <c r="U299" s="136"/>
      <c r="V299" s="136"/>
      <c r="W299" s="136"/>
      <c r="X299" s="136"/>
      <c r="Y299" s="136"/>
      <c r="Z299" s="136"/>
      <c r="AA299" s="136"/>
      <c r="AB299" s="136"/>
      <c r="AC299" s="136"/>
      <c r="AD299" s="136"/>
      <c r="AE299" s="136"/>
      <c r="AF299" s="136"/>
      <c r="AG299" s="136"/>
      <c r="AH299" s="136"/>
      <c r="AI299" s="136"/>
      <c r="AJ299" s="136"/>
      <c r="AK299" s="136"/>
      <c r="AL299" s="136"/>
      <c r="AM299" s="136"/>
      <c r="AN299" s="136"/>
      <c r="AO299" s="136"/>
      <c r="AP299" s="136"/>
      <c r="AQ299" s="136"/>
      <c r="AR299" s="136"/>
      <c r="AS299" s="136"/>
      <c r="AT299" s="136"/>
      <c r="AU299" s="137"/>
      <c r="AV299" s="137"/>
      <c r="AW299" s="137"/>
      <c r="AX299" s="137"/>
      <c r="AY299" s="137"/>
      <c r="AZ299" s="137"/>
      <c r="BA299" s="137"/>
      <c r="BB299" s="137"/>
      <c r="BC299" s="138"/>
      <c r="BD299" s="139"/>
      <c r="BE299" s="140"/>
      <c r="BF299" s="140"/>
      <c r="BG299" s="141"/>
      <c r="BH299" s="141"/>
      <c r="BI299" s="136"/>
      <c r="BJ299" s="136"/>
      <c r="BK299" s="136"/>
      <c r="BL299" s="136"/>
      <c r="BM299" s="136"/>
      <c r="BN299" s="136"/>
      <c r="BO299" s="136"/>
      <c r="BP299" s="136"/>
      <c r="BQ299" s="136"/>
      <c r="BR299" s="136"/>
      <c r="BS299" s="136"/>
      <c r="BT299" s="136"/>
      <c r="BU299" s="136"/>
      <c r="BV299" s="136"/>
      <c r="BW299" s="136"/>
      <c r="BX299" s="136"/>
      <c r="BY299" s="142"/>
      <c r="BZ299" s="142"/>
      <c r="CA299" s="142"/>
      <c r="CB299" s="142"/>
      <c r="CC299" s="142"/>
      <c r="CD299" s="142"/>
      <c r="CE299" s="142"/>
      <c r="CF299" s="142"/>
    </row>
    <row r="300" spans="1:84">
      <c r="A300" s="95">
        <v>51000.2</v>
      </c>
      <c r="B300" s="96" t="s">
        <v>676</v>
      </c>
      <c r="C300" s="116">
        <v>96031999.96463792</v>
      </c>
      <c r="D300" s="117">
        <v>6.1378360367883296E-4</v>
      </c>
      <c r="E300" s="116"/>
      <c r="F300" s="136"/>
      <c r="G300" s="136"/>
      <c r="H300" s="136"/>
      <c r="I300" s="136"/>
      <c r="J300" s="136"/>
      <c r="K300" s="136"/>
      <c r="L300" s="136"/>
      <c r="M300" s="136"/>
      <c r="N300" s="136"/>
      <c r="O300" s="136"/>
      <c r="P300" s="136"/>
      <c r="Q300" s="136"/>
      <c r="R300" s="136"/>
      <c r="S300" s="136"/>
      <c r="T300" s="136"/>
      <c r="U300" s="136"/>
      <c r="V300" s="136"/>
      <c r="W300" s="136"/>
      <c r="X300" s="136"/>
      <c r="Y300" s="136"/>
      <c r="Z300" s="136"/>
      <c r="AA300" s="136"/>
      <c r="AB300" s="136"/>
      <c r="AC300" s="136"/>
      <c r="AD300" s="136"/>
      <c r="AE300" s="136"/>
      <c r="AF300" s="136"/>
      <c r="AG300" s="136"/>
      <c r="AH300" s="136"/>
      <c r="AI300" s="136"/>
      <c r="AJ300" s="136"/>
      <c r="AK300" s="136"/>
      <c r="AL300" s="136"/>
      <c r="AM300" s="136"/>
      <c r="AN300" s="136"/>
      <c r="AO300" s="136"/>
      <c r="AP300" s="136"/>
      <c r="AQ300" s="136"/>
      <c r="AR300" s="136"/>
      <c r="AS300" s="136"/>
      <c r="AT300" s="136"/>
      <c r="AU300" s="137"/>
      <c r="AV300" s="137"/>
      <c r="AW300" s="137"/>
      <c r="AX300" s="137"/>
      <c r="AY300" s="137"/>
      <c r="AZ300" s="137"/>
      <c r="BA300" s="137"/>
      <c r="BB300" s="137"/>
      <c r="BC300" s="138"/>
      <c r="BD300" s="139"/>
      <c r="BE300" s="140"/>
      <c r="BF300" s="140"/>
      <c r="BG300" s="141"/>
      <c r="BH300" s="141"/>
      <c r="BI300" s="136"/>
      <c r="BJ300" s="136"/>
      <c r="BK300" s="136"/>
      <c r="BL300" s="136"/>
      <c r="BM300" s="136"/>
      <c r="BN300" s="136"/>
      <c r="BO300" s="136"/>
      <c r="BP300" s="136"/>
      <c r="BQ300" s="136"/>
      <c r="BR300" s="136"/>
      <c r="BS300" s="136"/>
      <c r="BT300" s="136"/>
      <c r="BU300" s="136"/>
      <c r="BV300" s="136"/>
      <c r="BW300" s="136"/>
      <c r="BX300" s="136"/>
      <c r="BY300" s="142"/>
      <c r="BZ300" s="142"/>
      <c r="CA300" s="142"/>
      <c r="CB300" s="142"/>
      <c r="CC300" s="142"/>
      <c r="CD300" s="142"/>
      <c r="CE300" s="142"/>
      <c r="CF300" s="142"/>
    </row>
    <row r="301" spans="1:84">
      <c r="A301" s="95">
        <v>60000</v>
      </c>
      <c r="B301" s="96" t="s">
        <v>677</v>
      </c>
      <c r="C301" s="116">
        <v>17779542.14137499</v>
      </c>
      <c r="D301" s="117">
        <v>1.1363703194051211E-4</v>
      </c>
      <c r="E301" s="116"/>
      <c r="F301" s="136"/>
      <c r="G301" s="136"/>
      <c r="H301" s="136"/>
      <c r="I301" s="136"/>
      <c r="J301" s="136"/>
      <c r="K301" s="136"/>
      <c r="L301" s="136"/>
      <c r="M301" s="136"/>
      <c r="N301" s="136"/>
      <c r="O301" s="136"/>
      <c r="P301" s="136"/>
      <c r="Q301" s="136"/>
      <c r="R301" s="136"/>
      <c r="S301" s="136"/>
      <c r="T301" s="136"/>
      <c r="U301" s="136"/>
      <c r="V301" s="136"/>
      <c r="W301" s="136"/>
      <c r="X301" s="136"/>
      <c r="Y301" s="136"/>
      <c r="Z301" s="136"/>
      <c r="AA301" s="136"/>
      <c r="AB301" s="136"/>
      <c r="AC301" s="136"/>
      <c r="AD301" s="136"/>
      <c r="AE301" s="136"/>
      <c r="AF301" s="136"/>
      <c r="AG301" s="136"/>
      <c r="AH301" s="136"/>
      <c r="AI301" s="136"/>
      <c r="AJ301" s="136"/>
      <c r="AK301" s="136"/>
      <c r="AL301" s="136"/>
      <c r="AM301" s="136"/>
      <c r="AN301" s="136"/>
      <c r="AO301" s="136"/>
      <c r="AP301" s="136"/>
      <c r="AQ301" s="136"/>
      <c r="AR301" s="136"/>
      <c r="AS301" s="136"/>
      <c r="AT301" s="136"/>
      <c r="AU301" s="137"/>
      <c r="AV301" s="137"/>
      <c r="AW301" s="137"/>
      <c r="AX301" s="137"/>
      <c r="AY301" s="137"/>
      <c r="AZ301" s="137"/>
      <c r="BA301" s="137"/>
      <c r="BB301" s="137"/>
      <c r="BC301" s="138"/>
      <c r="BD301" s="139"/>
      <c r="BE301" s="140"/>
      <c r="BF301" s="140"/>
      <c r="BG301" s="141"/>
      <c r="BH301" s="141"/>
      <c r="BI301" s="136"/>
      <c r="BJ301" s="136"/>
      <c r="BK301" s="136"/>
      <c r="BL301" s="136"/>
      <c r="BM301" s="136"/>
      <c r="BN301" s="136"/>
      <c r="BO301" s="136"/>
      <c r="BP301" s="136"/>
      <c r="BQ301" s="136"/>
      <c r="BR301" s="136"/>
      <c r="BS301" s="136"/>
      <c r="BT301" s="136"/>
      <c r="BU301" s="136"/>
      <c r="BV301" s="136"/>
      <c r="BW301" s="136"/>
      <c r="BX301" s="136"/>
      <c r="BY301" s="142"/>
      <c r="BZ301" s="142"/>
      <c r="CA301" s="142"/>
      <c r="CB301" s="142"/>
      <c r="CC301" s="142"/>
      <c r="CD301" s="142"/>
      <c r="CE301" s="142"/>
      <c r="CF301" s="142"/>
    </row>
    <row r="302" spans="1:84">
      <c r="A302" s="95">
        <v>90901</v>
      </c>
      <c r="B302" s="96" t="s">
        <v>678</v>
      </c>
      <c r="C302" s="116">
        <v>127670583.16554983</v>
      </c>
      <c r="D302" s="117">
        <v>8.1599998592120099E-4</v>
      </c>
      <c r="E302" s="116"/>
      <c r="F302" s="136"/>
      <c r="G302" s="136"/>
      <c r="H302" s="136"/>
      <c r="I302" s="136"/>
      <c r="J302" s="136"/>
      <c r="K302" s="136"/>
      <c r="L302" s="136"/>
      <c r="M302" s="136"/>
      <c r="N302" s="136"/>
      <c r="O302" s="136"/>
      <c r="P302" s="136"/>
      <c r="Q302" s="136"/>
      <c r="R302" s="136"/>
      <c r="S302" s="136"/>
      <c r="T302" s="136"/>
      <c r="U302" s="136"/>
      <c r="V302" s="136"/>
      <c r="W302" s="136"/>
      <c r="X302" s="136"/>
      <c r="Y302" s="136"/>
      <c r="Z302" s="136"/>
      <c r="AA302" s="136"/>
      <c r="AB302" s="136"/>
      <c r="AC302" s="136"/>
      <c r="AD302" s="136"/>
      <c r="AE302" s="136"/>
      <c r="AF302" s="136"/>
      <c r="AG302" s="136"/>
      <c r="AH302" s="136"/>
      <c r="AI302" s="136"/>
      <c r="AJ302" s="136"/>
      <c r="AK302" s="136"/>
      <c r="AL302" s="136"/>
      <c r="AM302" s="136"/>
      <c r="AN302" s="136"/>
      <c r="AO302" s="136"/>
      <c r="AP302" s="136"/>
      <c r="AQ302" s="136"/>
      <c r="AR302" s="136"/>
      <c r="AS302" s="136"/>
      <c r="AT302" s="136"/>
      <c r="AU302" s="137"/>
      <c r="AV302" s="137"/>
      <c r="AW302" s="137"/>
      <c r="AX302" s="137"/>
      <c r="AY302" s="137"/>
      <c r="AZ302" s="137"/>
      <c r="BA302" s="137"/>
      <c r="BB302" s="137"/>
      <c r="BC302" s="138"/>
      <c r="BD302" s="139"/>
      <c r="BE302" s="140"/>
      <c r="BF302" s="140"/>
      <c r="BG302" s="141"/>
      <c r="BH302" s="141"/>
      <c r="BI302" s="136"/>
      <c r="BJ302" s="136"/>
      <c r="BK302" s="136"/>
      <c r="BL302" s="136"/>
      <c r="BM302" s="136"/>
      <c r="BN302" s="136"/>
      <c r="BO302" s="136"/>
      <c r="BP302" s="136"/>
      <c r="BQ302" s="136"/>
      <c r="BR302" s="136"/>
      <c r="BS302" s="136"/>
      <c r="BT302" s="136"/>
      <c r="BU302" s="136"/>
      <c r="BV302" s="136"/>
      <c r="BW302" s="136"/>
      <c r="BX302" s="136"/>
      <c r="BY302" s="142"/>
      <c r="BZ302" s="142"/>
      <c r="CA302" s="142"/>
      <c r="CB302" s="142"/>
      <c r="CC302" s="142"/>
      <c r="CD302" s="142"/>
      <c r="CE302" s="142"/>
      <c r="CF302" s="142"/>
    </row>
    <row r="303" spans="1:84">
      <c r="A303" s="95">
        <v>91041</v>
      </c>
      <c r="B303" s="96" t="s">
        <v>679</v>
      </c>
      <c r="C303" s="116">
        <v>23318488.838417981</v>
      </c>
      <c r="D303" s="117">
        <v>1.4903892574203557E-4</v>
      </c>
      <c r="E303" s="116"/>
      <c r="F303" s="136"/>
      <c r="G303" s="136"/>
      <c r="H303" s="136"/>
      <c r="I303" s="136"/>
      <c r="J303" s="136"/>
      <c r="K303" s="136"/>
      <c r="L303" s="136"/>
      <c r="M303" s="136"/>
      <c r="N303" s="136"/>
      <c r="O303" s="136"/>
      <c r="P303" s="136"/>
      <c r="Q303" s="136"/>
      <c r="R303" s="136"/>
      <c r="S303" s="136"/>
      <c r="T303" s="136"/>
      <c r="U303" s="136"/>
      <c r="V303" s="136"/>
      <c r="W303" s="136"/>
      <c r="X303" s="136"/>
      <c r="Y303" s="136"/>
      <c r="Z303" s="136"/>
      <c r="AA303" s="136"/>
      <c r="AB303" s="136"/>
      <c r="AC303" s="136"/>
      <c r="AD303" s="136"/>
      <c r="AE303" s="136"/>
      <c r="AF303" s="136"/>
      <c r="AG303" s="136"/>
      <c r="AH303" s="136"/>
      <c r="AI303" s="136"/>
      <c r="AJ303" s="136"/>
      <c r="AK303" s="136"/>
      <c r="AL303" s="136"/>
      <c r="AM303" s="136"/>
      <c r="AN303" s="136"/>
      <c r="AO303" s="136"/>
      <c r="AP303" s="136"/>
      <c r="AQ303" s="136"/>
      <c r="AR303" s="136"/>
      <c r="AS303" s="136"/>
      <c r="AT303" s="136"/>
      <c r="AU303" s="137"/>
      <c r="AV303" s="137"/>
      <c r="AW303" s="137"/>
      <c r="AX303" s="137"/>
      <c r="AY303" s="137"/>
      <c r="AZ303" s="137"/>
      <c r="BA303" s="137"/>
      <c r="BB303" s="137"/>
      <c r="BC303" s="138"/>
      <c r="BD303" s="139"/>
      <c r="BE303" s="140"/>
      <c r="BF303" s="140"/>
      <c r="BG303" s="141"/>
      <c r="BH303" s="141"/>
      <c r="BI303" s="136"/>
      <c r="BJ303" s="136"/>
      <c r="BK303" s="136"/>
      <c r="BL303" s="136"/>
      <c r="BM303" s="136"/>
      <c r="BN303" s="136"/>
      <c r="BO303" s="136"/>
      <c r="BP303" s="136"/>
      <c r="BQ303" s="136"/>
      <c r="BR303" s="136"/>
      <c r="BS303" s="136"/>
      <c r="BT303" s="136"/>
      <c r="BU303" s="136"/>
      <c r="BV303" s="136"/>
      <c r="BW303" s="136"/>
      <c r="BX303" s="136"/>
      <c r="BY303" s="142"/>
      <c r="BZ303" s="142"/>
      <c r="CA303" s="142"/>
      <c r="CB303" s="142"/>
      <c r="CC303" s="142"/>
      <c r="CD303" s="142"/>
      <c r="CE303" s="142"/>
      <c r="CF303" s="142"/>
    </row>
    <row r="304" spans="1:84">
      <c r="A304" s="95">
        <v>91111</v>
      </c>
      <c r="B304" s="96" t="s">
        <v>680</v>
      </c>
      <c r="C304" s="116">
        <v>13217825.019427987</v>
      </c>
      <c r="D304" s="117">
        <v>8.4481050860215094E-5</v>
      </c>
      <c r="E304" s="116"/>
      <c r="F304" s="136"/>
      <c r="G304" s="136"/>
      <c r="H304" s="136"/>
      <c r="I304" s="136"/>
      <c r="J304" s="136"/>
      <c r="K304" s="136"/>
      <c r="L304" s="136"/>
      <c r="M304" s="136"/>
      <c r="N304" s="136"/>
      <c r="O304" s="136"/>
      <c r="P304" s="136"/>
      <c r="Q304" s="136"/>
      <c r="R304" s="136"/>
      <c r="S304" s="136"/>
      <c r="T304" s="136"/>
      <c r="U304" s="136"/>
      <c r="V304" s="136"/>
      <c r="W304" s="136"/>
      <c r="X304" s="136"/>
      <c r="Y304" s="136"/>
      <c r="Z304" s="136"/>
      <c r="AA304" s="136"/>
      <c r="AB304" s="136"/>
      <c r="AC304" s="136"/>
      <c r="AD304" s="136"/>
      <c r="AE304" s="136"/>
      <c r="AF304" s="136"/>
      <c r="AG304" s="136"/>
      <c r="AH304" s="136"/>
      <c r="AI304" s="136"/>
      <c r="AJ304" s="136"/>
      <c r="AK304" s="136"/>
      <c r="AL304" s="136"/>
      <c r="AM304" s="136"/>
      <c r="AN304" s="136"/>
      <c r="AO304" s="136"/>
      <c r="AP304" s="136"/>
      <c r="AQ304" s="136"/>
      <c r="AR304" s="136"/>
      <c r="AS304" s="136"/>
      <c r="AT304" s="136"/>
      <c r="AU304" s="137"/>
      <c r="AV304" s="137"/>
      <c r="AW304" s="137"/>
      <c r="AX304" s="137"/>
      <c r="AY304" s="137"/>
      <c r="AZ304" s="137"/>
      <c r="BA304" s="137"/>
      <c r="BB304" s="137"/>
      <c r="BC304" s="138"/>
      <c r="BD304" s="139"/>
      <c r="BE304" s="140"/>
      <c r="BF304" s="140"/>
      <c r="BG304" s="141"/>
      <c r="BH304" s="141"/>
      <c r="BI304" s="136"/>
      <c r="BJ304" s="136"/>
      <c r="BK304" s="136"/>
      <c r="BL304" s="136"/>
      <c r="BM304" s="136"/>
      <c r="BN304" s="136"/>
      <c r="BO304" s="136"/>
      <c r="BP304" s="136"/>
      <c r="BQ304" s="136"/>
      <c r="BR304" s="136"/>
      <c r="BS304" s="136"/>
      <c r="BT304" s="136"/>
      <c r="BU304" s="136"/>
      <c r="BV304" s="136"/>
      <c r="BW304" s="136"/>
      <c r="BX304" s="136"/>
      <c r="BY304" s="142"/>
      <c r="BZ304" s="142"/>
      <c r="CA304" s="142"/>
      <c r="CB304" s="142"/>
      <c r="CC304" s="142"/>
      <c r="CD304" s="142"/>
      <c r="CE304" s="142"/>
      <c r="CF304" s="142"/>
    </row>
    <row r="305" spans="1:84">
      <c r="A305" s="95">
        <v>91151</v>
      </c>
      <c r="B305" s="96" t="s">
        <v>681</v>
      </c>
      <c r="C305" s="116">
        <v>36296291.065155953</v>
      </c>
      <c r="D305" s="117">
        <v>2.3198588323007698E-4</v>
      </c>
      <c r="E305" s="116"/>
      <c r="F305" s="136"/>
      <c r="G305" s="136"/>
      <c r="H305" s="136"/>
      <c r="I305" s="136"/>
      <c r="J305" s="136"/>
      <c r="K305" s="136"/>
      <c r="L305" s="136"/>
      <c r="M305" s="136"/>
      <c r="N305" s="136"/>
      <c r="O305" s="136"/>
      <c r="P305" s="136"/>
      <c r="Q305" s="136"/>
      <c r="R305" s="136"/>
      <c r="S305" s="136"/>
      <c r="T305" s="136"/>
      <c r="U305" s="136"/>
      <c r="V305" s="136"/>
      <c r="W305" s="136"/>
      <c r="X305" s="136"/>
      <c r="Y305" s="136"/>
      <c r="Z305" s="136"/>
      <c r="AA305" s="136"/>
      <c r="AB305" s="136"/>
      <c r="AC305" s="136"/>
      <c r="AD305" s="136"/>
      <c r="AE305" s="136"/>
      <c r="AF305" s="136"/>
      <c r="AG305" s="136"/>
      <c r="AH305" s="136"/>
      <c r="AI305" s="136"/>
      <c r="AJ305" s="136"/>
      <c r="AK305" s="136"/>
      <c r="AL305" s="136"/>
      <c r="AM305" s="136"/>
      <c r="AN305" s="136"/>
      <c r="AO305" s="136"/>
      <c r="AP305" s="136"/>
      <c r="AQ305" s="136"/>
      <c r="AR305" s="136"/>
      <c r="AS305" s="136"/>
      <c r="AT305" s="136"/>
      <c r="AU305" s="137"/>
      <c r="AV305" s="137"/>
      <c r="AW305" s="137"/>
      <c r="AX305" s="137"/>
      <c r="AY305" s="137"/>
      <c r="AZ305" s="137"/>
      <c r="BA305" s="137"/>
      <c r="BB305" s="137"/>
      <c r="BC305" s="138"/>
      <c r="BD305" s="139"/>
      <c r="BE305" s="140"/>
      <c r="BF305" s="140"/>
      <c r="BG305" s="141"/>
      <c r="BH305" s="141"/>
      <c r="BI305" s="136"/>
      <c r="BJ305" s="136"/>
      <c r="BK305" s="136"/>
      <c r="BL305" s="136"/>
      <c r="BM305" s="136"/>
      <c r="BN305" s="136"/>
      <c r="BO305" s="136"/>
      <c r="BP305" s="136"/>
      <c r="BQ305" s="136"/>
      <c r="BR305" s="136"/>
      <c r="BS305" s="136"/>
      <c r="BT305" s="136"/>
      <c r="BU305" s="136"/>
      <c r="BV305" s="136"/>
      <c r="BW305" s="136"/>
      <c r="BX305" s="136"/>
      <c r="BY305" s="142"/>
      <c r="BZ305" s="142"/>
      <c r="CA305" s="142"/>
      <c r="CB305" s="142"/>
      <c r="CC305" s="142"/>
      <c r="CD305" s="142"/>
      <c r="CE305" s="142"/>
      <c r="CF305" s="142"/>
    </row>
    <row r="306" spans="1:84">
      <c r="A306" s="95">
        <v>98101</v>
      </c>
      <c r="B306" s="96" t="s">
        <v>682</v>
      </c>
      <c r="C306" s="116">
        <v>163016296.6347298</v>
      </c>
      <c r="D306" s="117">
        <v>1.0419103011880017E-3</v>
      </c>
      <c r="E306" s="116"/>
      <c r="F306" s="136"/>
      <c r="G306" s="136"/>
      <c r="H306" s="136"/>
      <c r="I306" s="136"/>
      <c r="J306" s="136"/>
      <c r="K306" s="136"/>
      <c r="L306" s="136"/>
      <c r="M306" s="136"/>
      <c r="N306" s="136"/>
      <c r="O306" s="136"/>
      <c r="P306" s="136"/>
      <c r="Q306" s="136"/>
      <c r="R306" s="136"/>
      <c r="S306" s="136"/>
      <c r="T306" s="136"/>
      <c r="U306" s="136"/>
      <c r="V306" s="136"/>
      <c r="W306" s="136"/>
      <c r="X306" s="136"/>
      <c r="Y306" s="136"/>
      <c r="Z306" s="136"/>
      <c r="AA306" s="136"/>
      <c r="AB306" s="136"/>
      <c r="AC306" s="136"/>
      <c r="AD306" s="136"/>
      <c r="AE306" s="136"/>
      <c r="AF306" s="136"/>
      <c r="AG306" s="136"/>
      <c r="AH306" s="136"/>
      <c r="AI306" s="136"/>
      <c r="AJ306" s="136"/>
      <c r="AK306" s="136"/>
      <c r="AL306" s="136"/>
      <c r="AM306" s="136"/>
      <c r="AN306" s="136"/>
      <c r="AO306" s="136"/>
      <c r="AP306" s="136"/>
      <c r="AQ306" s="136"/>
      <c r="AR306" s="136"/>
      <c r="AS306" s="136"/>
      <c r="AT306" s="136"/>
      <c r="AU306" s="137"/>
      <c r="AV306" s="137"/>
      <c r="AW306" s="137"/>
      <c r="AX306" s="137"/>
      <c r="AY306" s="137"/>
      <c r="AZ306" s="137"/>
      <c r="BA306" s="137"/>
      <c r="BB306" s="137"/>
      <c r="BC306" s="138"/>
      <c r="BD306" s="139"/>
      <c r="BE306" s="140"/>
      <c r="BF306" s="140"/>
      <c r="BG306" s="141"/>
      <c r="BH306" s="141"/>
      <c r="BI306" s="136"/>
      <c r="BJ306" s="136"/>
      <c r="BK306" s="136"/>
      <c r="BL306" s="136"/>
      <c r="BM306" s="136"/>
      <c r="BN306" s="136"/>
      <c r="BO306" s="136"/>
      <c r="BP306" s="136"/>
      <c r="BQ306" s="136"/>
      <c r="BR306" s="136"/>
      <c r="BS306" s="136"/>
      <c r="BT306" s="136"/>
      <c r="BU306" s="136"/>
      <c r="BV306" s="136"/>
      <c r="BW306" s="136"/>
      <c r="BX306" s="136"/>
      <c r="BY306" s="142"/>
      <c r="BZ306" s="142"/>
      <c r="CA306" s="142"/>
      <c r="CB306" s="142"/>
      <c r="CC306" s="142"/>
      <c r="CD306" s="142"/>
      <c r="CE306" s="142"/>
      <c r="CF306" s="142"/>
    </row>
    <row r="307" spans="1:84">
      <c r="A307" s="95">
        <v>98103</v>
      </c>
      <c r="B307" s="96" t="s">
        <v>683</v>
      </c>
      <c r="C307" s="116">
        <v>30012179.904446982</v>
      </c>
      <c r="D307" s="117">
        <v>1.9182130896776202E-4</v>
      </c>
      <c r="E307" s="116"/>
      <c r="F307" s="136"/>
      <c r="G307" s="136"/>
      <c r="H307" s="136"/>
      <c r="I307" s="136"/>
      <c r="J307" s="136"/>
      <c r="K307" s="136"/>
      <c r="L307" s="136"/>
      <c r="M307" s="136"/>
      <c r="N307" s="136"/>
      <c r="O307" s="136"/>
      <c r="P307" s="136"/>
      <c r="Q307" s="136"/>
      <c r="R307" s="136"/>
      <c r="S307" s="136"/>
      <c r="T307" s="136"/>
      <c r="U307" s="136"/>
      <c r="V307" s="136"/>
      <c r="W307" s="136"/>
      <c r="X307" s="136"/>
      <c r="Y307" s="136"/>
      <c r="Z307" s="136"/>
      <c r="AA307" s="136"/>
      <c r="AB307" s="136"/>
      <c r="AC307" s="136"/>
      <c r="AD307" s="136"/>
      <c r="AE307" s="136"/>
      <c r="AF307" s="136"/>
      <c r="AG307" s="136"/>
      <c r="AH307" s="136"/>
      <c r="AI307" s="136"/>
      <c r="AJ307" s="136"/>
      <c r="AK307" s="136"/>
      <c r="AL307" s="136"/>
      <c r="AM307" s="136"/>
      <c r="AN307" s="136"/>
      <c r="AO307" s="136"/>
      <c r="AP307" s="136"/>
      <c r="AQ307" s="136"/>
      <c r="AR307" s="136"/>
      <c r="AS307" s="136"/>
      <c r="AT307" s="136"/>
      <c r="AU307" s="137"/>
      <c r="AV307" s="137"/>
      <c r="AW307" s="137"/>
      <c r="AX307" s="137"/>
      <c r="AY307" s="137"/>
      <c r="AZ307" s="137"/>
      <c r="BA307" s="137"/>
      <c r="BB307" s="137"/>
      <c r="BC307" s="138"/>
      <c r="BD307" s="139"/>
      <c r="BE307" s="140"/>
      <c r="BF307" s="140"/>
      <c r="BG307" s="141"/>
      <c r="BH307" s="141"/>
      <c r="BI307" s="136"/>
      <c r="BJ307" s="136"/>
      <c r="BK307" s="136"/>
      <c r="BL307" s="136"/>
      <c r="BM307" s="136"/>
      <c r="BN307" s="136"/>
      <c r="BO307" s="136"/>
      <c r="BP307" s="136"/>
      <c r="BQ307" s="136"/>
      <c r="BR307" s="136"/>
      <c r="BS307" s="136"/>
      <c r="BT307" s="136"/>
      <c r="BU307" s="136"/>
      <c r="BV307" s="136"/>
      <c r="BW307" s="136"/>
      <c r="BX307" s="136"/>
      <c r="BY307" s="142"/>
      <c r="BZ307" s="142"/>
      <c r="CA307" s="142"/>
      <c r="CB307" s="142"/>
      <c r="CC307" s="142"/>
      <c r="CD307" s="142"/>
      <c r="CE307" s="142"/>
      <c r="CF307" s="142"/>
    </row>
    <row r="308" spans="1:84">
      <c r="A308" s="95">
        <v>98111</v>
      </c>
      <c r="B308" s="96" t="s">
        <v>684</v>
      </c>
      <c r="C308" s="116">
        <v>57854632.524067953</v>
      </c>
      <c r="D308" s="117">
        <v>3.6977491724855311E-4</v>
      </c>
      <c r="E308" s="116"/>
      <c r="F308" s="136"/>
      <c r="G308" s="136"/>
      <c r="H308" s="136"/>
      <c r="I308" s="136"/>
      <c r="J308" s="136"/>
      <c r="K308" s="136"/>
      <c r="L308" s="136"/>
      <c r="M308" s="136"/>
      <c r="N308" s="136"/>
      <c r="O308" s="136"/>
      <c r="P308" s="136"/>
      <c r="Q308" s="136"/>
      <c r="R308" s="136"/>
      <c r="S308" s="136"/>
      <c r="T308" s="136"/>
      <c r="U308" s="136"/>
      <c r="V308" s="136"/>
      <c r="W308" s="136"/>
      <c r="X308" s="136"/>
      <c r="Y308" s="136"/>
      <c r="Z308" s="136"/>
      <c r="AA308" s="136"/>
      <c r="AB308" s="136"/>
      <c r="AC308" s="136"/>
      <c r="AD308" s="136"/>
      <c r="AE308" s="136"/>
      <c r="AF308" s="136"/>
      <c r="AG308" s="136"/>
      <c r="AH308" s="136"/>
      <c r="AI308" s="136"/>
      <c r="AJ308" s="136"/>
      <c r="AK308" s="136"/>
      <c r="AL308" s="136"/>
      <c r="AM308" s="136"/>
      <c r="AN308" s="136"/>
      <c r="AO308" s="136"/>
      <c r="AP308" s="136"/>
      <c r="AQ308" s="136"/>
      <c r="AR308" s="136"/>
      <c r="AS308" s="136"/>
      <c r="AT308" s="136"/>
      <c r="AU308" s="137"/>
      <c r="AV308" s="137"/>
      <c r="AW308" s="137"/>
      <c r="AX308" s="137"/>
      <c r="AY308" s="137"/>
      <c r="AZ308" s="137"/>
      <c r="BA308" s="137"/>
      <c r="BB308" s="137"/>
      <c r="BC308" s="138"/>
      <c r="BD308" s="139"/>
      <c r="BE308" s="140"/>
      <c r="BF308" s="140"/>
      <c r="BG308" s="141"/>
      <c r="BH308" s="141"/>
      <c r="BI308" s="136"/>
      <c r="BJ308" s="136"/>
      <c r="BK308" s="136"/>
      <c r="BL308" s="136"/>
      <c r="BM308" s="136"/>
      <c r="BN308" s="136"/>
      <c r="BO308" s="136"/>
      <c r="BP308" s="136"/>
      <c r="BQ308" s="136"/>
      <c r="BR308" s="136"/>
      <c r="BS308" s="136"/>
      <c r="BT308" s="136"/>
      <c r="BU308" s="136"/>
      <c r="BV308" s="136"/>
      <c r="BW308" s="136"/>
      <c r="BX308" s="136"/>
      <c r="BY308" s="142"/>
      <c r="BZ308" s="142"/>
      <c r="CA308" s="142"/>
      <c r="CB308" s="142"/>
      <c r="CC308" s="142"/>
      <c r="CD308" s="142"/>
      <c r="CE308" s="142"/>
      <c r="CF308" s="142"/>
    </row>
    <row r="309" spans="1:84">
      <c r="A309" s="95">
        <v>98131</v>
      </c>
      <c r="B309" s="96" t="s">
        <v>685</v>
      </c>
      <c r="C309" s="116">
        <v>14081782.946538989</v>
      </c>
      <c r="D309" s="117">
        <v>9.0002993651413371E-5</v>
      </c>
      <c r="E309" s="116"/>
      <c r="F309" s="136"/>
      <c r="G309" s="136"/>
      <c r="H309" s="136"/>
      <c r="I309" s="136"/>
      <c r="J309" s="136"/>
      <c r="K309" s="136"/>
      <c r="L309" s="136"/>
      <c r="M309" s="136"/>
      <c r="N309" s="136"/>
      <c r="O309" s="136"/>
      <c r="P309" s="136"/>
      <c r="Q309" s="136"/>
      <c r="R309" s="136"/>
      <c r="S309" s="136"/>
      <c r="T309" s="136"/>
      <c r="U309" s="136"/>
      <c r="V309" s="136"/>
      <c r="W309" s="136"/>
      <c r="X309" s="136"/>
      <c r="Y309" s="136"/>
      <c r="Z309" s="136"/>
      <c r="AA309" s="136"/>
      <c r="AB309" s="136"/>
      <c r="AC309" s="136"/>
      <c r="AD309" s="136"/>
      <c r="AE309" s="136"/>
      <c r="AF309" s="136"/>
      <c r="AG309" s="136"/>
      <c r="AH309" s="136"/>
      <c r="AI309" s="136"/>
      <c r="AJ309" s="136"/>
      <c r="AK309" s="136"/>
      <c r="AL309" s="136"/>
      <c r="AM309" s="136"/>
      <c r="AN309" s="136"/>
      <c r="AO309" s="136"/>
      <c r="AP309" s="136"/>
      <c r="AQ309" s="136"/>
      <c r="AR309" s="136"/>
      <c r="AS309" s="136"/>
      <c r="AT309" s="136"/>
      <c r="AU309" s="137"/>
      <c r="AV309" s="137"/>
      <c r="AW309" s="137"/>
      <c r="AX309" s="137"/>
      <c r="AY309" s="137"/>
      <c r="AZ309" s="137"/>
      <c r="BA309" s="137"/>
      <c r="BB309" s="137"/>
      <c r="BC309" s="138"/>
      <c r="BD309" s="139"/>
      <c r="BE309" s="140"/>
      <c r="BF309" s="140"/>
      <c r="BG309" s="141"/>
      <c r="BH309" s="141"/>
      <c r="BI309" s="136"/>
      <c r="BJ309" s="136"/>
      <c r="BK309" s="136"/>
      <c r="BL309" s="136"/>
      <c r="BM309" s="136"/>
      <c r="BN309" s="136"/>
      <c r="BO309" s="136"/>
      <c r="BP309" s="136"/>
      <c r="BQ309" s="136"/>
      <c r="BR309" s="136"/>
      <c r="BS309" s="136"/>
      <c r="BT309" s="136"/>
      <c r="BU309" s="136"/>
      <c r="BV309" s="136"/>
      <c r="BW309" s="136"/>
      <c r="BX309" s="136"/>
      <c r="BY309" s="142"/>
      <c r="BZ309" s="142"/>
      <c r="CA309" s="142"/>
      <c r="CB309" s="142"/>
      <c r="CC309" s="142"/>
      <c r="CD309" s="142"/>
      <c r="CE309" s="142"/>
      <c r="CF309" s="142"/>
    </row>
    <row r="310" spans="1:84">
      <c r="A310" s="95">
        <v>99401</v>
      </c>
      <c r="B310" s="96" t="s">
        <v>686</v>
      </c>
      <c r="C310" s="116">
        <v>52301235.589592889</v>
      </c>
      <c r="D310" s="117">
        <v>3.3428066549542667E-4</v>
      </c>
      <c r="E310" s="116"/>
      <c r="F310" s="136"/>
      <c r="G310" s="136"/>
      <c r="H310" s="136"/>
      <c r="I310" s="136"/>
      <c r="J310" s="136"/>
      <c r="K310" s="136"/>
      <c r="L310" s="136"/>
      <c r="M310" s="136"/>
      <c r="N310" s="136"/>
      <c r="O310" s="136"/>
      <c r="P310" s="136"/>
      <c r="Q310" s="136"/>
      <c r="R310" s="136"/>
      <c r="S310" s="136"/>
      <c r="T310" s="136"/>
      <c r="U310" s="136"/>
      <c r="V310" s="136"/>
      <c r="W310" s="136"/>
      <c r="X310" s="136"/>
      <c r="Y310" s="136"/>
      <c r="Z310" s="136"/>
      <c r="AA310" s="136"/>
      <c r="AB310" s="136"/>
      <c r="AC310" s="136"/>
      <c r="AD310" s="136"/>
      <c r="AE310" s="136"/>
      <c r="AF310" s="136"/>
      <c r="AG310" s="136"/>
      <c r="AH310" s="136"/>
      <c r="AI310" s="136"/>
      <c r="AJ310" s="136"/>
      <c r="AK310" s="136"/>
      <c r="AL310" s="136"/>
      <c r="AM310" s="136"/>
      <c r="AN310" s="136"/>
      <c r="AO310" s="136"/>
      <c r="AP310" s="136"/>
      <c r="AQ310" s="136"/>
      <c r="AR310" s="136"/>
      <c r="AS310" s="136"/>
      <c r="AT310" s="136"/>
      <c r="AU310" s="137"/>
      <c r="AV310" s="137"/>
      <c r="AW310" s="137"/>
      <c r="AX310" s="137"/>
      <c r="AY310" s="137"/>
      <c r="AZ310" s="137"/>
      <c r="BA310" s="137"/>
      <c r="BB310" s="137"/>
      <c r="BC310" s="138"/>
      <c r="BD310" s="139"/>
      <c r="BE310" s="140"/>
      <c r="BF310" s="140"/>
      <c r="BG310" s="141"/>
      <c r="BH310" s="141"/>
      <c r="BI310" s="136"/>
      <c r="BJ310" s="136"/>
      <c r="BK310" s="136"/>
      <c r="BL310" s="136"/>
      <c r="BM310" s="136"/>
      <c r="BN310" s="136"/>
      <c r="BO310" s="136"/>
      <c r="BP310" s="136"/>
      <c r="BQ310" s="136"/>
      <c r="BR310" s="136"/>
      <c r="BS310" s="136"/>
      <c r="BT310" s="136"/>
      <c r="BU310" s="136"/>
      <c r="BV310" s="136"/>
      <c r="BW310" s="136"/>
      <c r="BX310" s="136"/>
      <c r="BY310" s="142"/>
      <c r="BZ310" s="142"/>
      <c r="CA310" s="142"/>
      <c r="CB310" s="142"/>
      <c r="CC310" s="142"/>
      <c r="CD310" s="142"/>
      <c r="CE310" s="142"/>
      <c r="CF310" s="142"/>
    </row>
    <row r="311" spans="1:84">
      <c r="A311" s="95">
        <v>99521</v>
      </c>
      <c r="B311" s="96" t="s">
        <v>687</v>
      </c>
      <c r="C311" s="116">
        <v>24140191.971841976</v>
      </c>
      <c r="D311" s="117">
        <v>1.5429079918602179E-4</v>
      </c>
      <c r="E311" s="116"/>
      <c r="F311" s="136"/>
      <c r="G311" s="136"/>
      <c r="H311" s="136"/>
      <c r="I311" s="136"/>
      <c r="J311" s="136"/>
      <c r="K311" s="136"/>
      <c r="L311" s="136"/>
      <c r="M311" s="136"/>
      <c r="N311" s="136"/>
      <c r="O311" s="136"/>
      <c r="P311" s="136"/>
      <c r="Q311" s="136"/>
      <c r="R311" s="136"/>
      <c r="S311" s="136"/>
      <c r="T311" s="136"/>
      <c r="U311" s="136"/>
      <c r="V311" s="136"/>
      <c r="W311" s="136"/>
      <c r="X311" s="136"/>
      <c r="Y311" s="136"/>
      <c r="Z311" s="136"/>
      <c r="AA311" s="136"/>
      <c r="AB311" s="136"/>
      <c r="AC311" s="136"/>
      <c r="AD311" s="136"/>
      <c r="AE311" s="136"/>
      <c r="AF311" s="136"/>
      <c r="AG311" s="136"/>
      <c r="AH311" s="136"/>
      <c r="AI311" s="136"/>
      <c r="AJ311" s="136"/>
      <c r="AK311" s="136"/>
      <c r="AL311" s="136"/>
      <c r="AM311" s="136"/>
      <c r="AN311" s="136"/>
      <c r="AO311" s="136"/>
      <c r="AP311" s="136"/>
      <c r="AQ311" s="136"/>
      <c r="AR311" s="136"/>
      <c r="AS311" s="136"/>
      <c r="AT311" s="136"/>
      <c r="AU311" s="137"/>
      <c r="AV311" s="137"/>
      <c r="AW311" s="137"/>
      <c r="AX311" s="137"/>
      <c r="AY311" s="137"/>
      <c r="AZ311" s="137"/>
      <c r="BA311" s="137"/>
      <c r="BB311" s="137"/>
      <c r="BC311" s="138"/>
      <c r="BD311" s="139"/>
      <c r="BE311" s="140"/>
      <c r="BF311" s="140"/>
      <c r="BG311" s="141"/>
      <c r="BH311" s="141"/>
      <c r="BI311" s="136"/>
      <c r="BJ311" s="136"/>
      <c r="BK311" s="136"/>
      <c r="BL311" s="136"/>
      <c r="BM311" s="136"/>
      <c r="BN311" s="136"/>
      <c r="BO311" s="136"/>
      <c r="BP311" s="136"/>
      <c r="BQ311" s="136"/>
      <c r="BR311" s="136"/>
      <c r="BS311" s="136"/>
      <c r="BT311" s="136"/>
      <c r="BU311" s="136"/>
      <c r="BV311" s="136"/>
      <c r="BW311" s="136"/>
      <c r="BX311" s="136"/>
      <c r="BY311" s="142"/>
      <c r="BZ311" s="142"/>
      <c r="CA311" s="142"/>
      <c r="CB311" s="142"/>
      <c r="CC311" s="142"/>
      <c r="CD311" s="142"/>
      <c r="CE311" s="142"/>
      <c r="CF311" s="142"/>
    </row>
    <row r="312" spans="1:84">
      <c r="A312" s="95">
        <v>99831</v>
      </c>
      <c r="B312" s="96" t="s">
        <v>688</v>
      </c>
      <c r="C312" s="119">
        <v>3679518.546457998</v>
      </c>
      <c r="D312" s="120">
        <v>2.3517454120290294E-5</v>
      </c>
      <c r="E312" s="116"/>
      <c r="F312" s="136"/>
      <c r="G312" s="136"/>
      <c r="H312" s="136"/>
      <c r="I312" s="136"/>
      <c r="J312" s="136"/>
      <c r="K312" s="136"/>
      <c r="L312" s="136"/>
      <c r="M312" s="136"/>
      <c r="N312" s="136"/>
      <c r="O312" s="136"/>
      <c r="P312" s="136"/>
      <c r="Q312" s="136"/>
      <c r="R312" s="136"/>
      <c r="S312" s="136"/>
      <c r="T312" s="136"/>
      <c r="U312" s="136"/>
      <c r="V312" s="136"/>
      <c r="W312" s="136"/>
      <c r="X312" s="136"/>
      <c r="Y312" s="136"/>
      <c r="Z312" s="136"/>
      <c r="AA312" s="136"/>
      <c r="AB312" s="136"/>
      <c r="AC312" s="136"/>
      <c r="AD312" s="136"/>
      <c r="AE312" s="136"/>
      <c r="AF312" s="136"/>
      <c r="AG312" s="136"/>
      <c r="AH312" s="136"/>
      <c r="AI312" s="136"/>
      <c r="AJ312" s="136"/>
      <c r="AK312" s="136"/>
      <c r="AL312" s="136"/>
      <c r="AM312" s="136"/>
      <c r="AN312" s="136"/>
      <c r="AO312" s="136"/>
      <c r="AP312" s="136"/>
      <c r="AQ312" s="136"/>
      <c r="AR312" s="136"/>
      <c r="AS312" s="136"/>
      <c r="AT312" s="136"/>
      <c r="AU312" s="137"/>
      <c r="AV312" s="137"/>
      <c r="AW312" s="137"/>
      <c r="AX312" s="137"/>
      <c r="AY312" s="137"/>
      <c r="AZ312" s="137"/>
      <c r="BA312" s="137"/>
      <c r="BB312" s="137"/>
      <c r="BC312" s="138"/>
      <c r="BD312" s="139"/>
      <c r="BE312" s="140"/>
      <c r="BF312" s="140"/>
      <c r="BG312" s="141"/>
      <c r="BH312" s="141"/>
      <c r="BI312" s="136"/>
      <c r="BJ312" s="136"/>
      <c r="BK312" s="136"/>
      <c r="BL312" s="136"/>
      <c r="BM312" s="136"/>
      <c r="BN312" s="136"/>
      <c r="BO312" s="136"/>
      <c r="BP312" s="136"/>
      <c r="BQ312" s="136"/>
      <c r="BR312" s="136"/>
      <c r="BS312" s="136"/>
      <c r="BT312" s="136"/>
      <c r="BU312" s="136"/>
      <c r="BV312" s="136"/>
      <c r="BW312" s="136"/>
      <c r="BX312" s="136"/>
      <c r="BY312" s="142"/>
      <c r="BZ312" s="142"/>
      <c r="CA312" s="142"/>
      <c r="CB312" s="142"/>
      <c r="CC312" s="142"/>
      <c r="CD312" s="142"/>
      <c r="CE312" s="142"/>
      <c r="CF312" s="142"/>
    </row>
    <row r="313" spans="1:84" ht="18" customHeight="1">
      <c r="A313" s="101"/>
      <c r="B313" s="102" t="s">
        <v>328</v>
      </c>
      <c r="C313" s="121">
        <f t="shared" ref="C313" si="0">SUM(C9:C312)</f>
        <v>156459050696.45264</v>
      </c>
      <c r="D313" s="122">
        <v>0.99999999999999978</v>
      </c>
      <c r="E313" s="121"/>
      <c r="F313" s="143"/>
      <c r="G313" s="143"/>
      <c r="H313" s="143"/>
      <c r="I313" s="143"/>
      <c r="J313" s="143"/>
      <c r="K313" s="143"/>
      <c r="L313" s="143"/>
      <c r="M313" s="143"/>
      <c r="N313" s="143"/>
      <c r="O313" s="143"/>
      <c r="P313" s="143"/>
      <c r="Q313" s="143"/>
      <c r="R313" s="143"/>
      <c r="S313" s="143"/>
      <c r="T313" s="143"/>
      <c r="U313" s="143"/>
      <c r="V313" s="143"/>
      <c r="W313" s="143"/>
      <c r="X313" s="143"/>
      <c r="Y313" s="143"/>
      <c r="Z313" s="143"/>
      <c r="AA313" s="143"/>
      <c r="AB313" s="143"/>
      <c r="AC313" s="143"/>
      <c r="AD313" s="121"/>
      <c r="AE313" s="121"/>
      <c r="AF313" s="121"/>
      <c r="AG313" s="121"/>
      <c r="AH313" s="136"/>
      <c r="AI313" s="136"/>
      <c r="AJ313" s="136"/>
      <c r="AK313" s="136"/>
      <c r="AL313" s="136"/>
      <c r="AM313" s="136"/>
      <c r="AN313" s="136"/>
      <c r="AO313" s="136"/>
      <c r="AP313" s="136"/>
      <c r="AQ313" s="136"/>
      <c r="AR313" s="136"/>
      <c r="AS313" s="136"/>
      <c r="AT313" s="143"/>
      <c r="AU313" s="121"/>
      <c r="AV313" s="121"/>
      <c r="AW313" s="121"/>
      <c r="AX313" s="121"/>
      <c r="AY313" s="121"/>
      <c r="AZ313" s="121"/>
      <c r="BA313" s="121"/>
      <c r="BB313" s="121"/>
      <c r="BC313" s="144"/>
      <c r="BD313" s="145"/>
      <c r="BE313" s="116"/>
      <c r="BF313" s="116"/>
      <c r="BG313" s="146"/>
      <c r="BH313" s="146"/>
      <c r="BI313" s="136"/>
      <c r="BJ313" s="136"/>
      <c r="BK313" s="136"/>
      <c r="BL313" s="136"/>
      <c r="BM313" s="136"/>
      <c r="BN313" s="136"/>
      <c r="BO313" s="136"/>
      <c r="BP313" s="136"/>
      <c r="BQ313" s="136"/>
      <c r="BR313" s="136"/>
      <c r="BS313" s="136"/>
      <c r="BT313" s="136"/>
      <c r="BU313" s="136"/>
      <c r="BV313" s="136"/>
      <c r="BW313" s="136"/>
      <c r="BX313" s="136"/>
    </row>
    <row r="314" spans="1:84" ht="18" customHeight="1">
      <c r="A314" s="104"/>
      <c r="B314" s="105"/>
      <c r="C314" s="123"/>
      <c r="D314" s="147"/>
      <c r="E314" s="148"/>
      <c r="F314" s="148"/>
      <c r="G314" s="148"/>
      <c r="H314" s="148"/>
      <c r="I314" s="148"/>
      <c r="J314" s="148"/>
      <c r="K314" s="148"/>
      <c r="L314" s="148"/>
      <c r="M314" s="148"/>
      <c r="N314" s="148"/>
      <c r="O314" s="106"/>
      <c r="P314" s="149"/>
      <c r="Q314" s="106"/>
      <c r="R314" s="149"/>
      <c r="S314" s="106"/>
      <c r="T314" s="106"/>
      <c r="U314" s="148"/>
      <c r="V314" s="148"/>
      <c r="W314" s="148"/>
      <c r="X314" s="148"/>
      <c r="Y314" s="148"/>
      <c r="Z314" s="148"/>
      <c r="AA314" s="148"/>
      <c r="AB314" s="148"/>
      <c r="AC314" s="148"/>
      <c r="AD314" s="148"/>
      <c r="AE314" s="148"/>
      <c r="AF314" s="148"/>
      <c r="AG314" s="148"/>
      <c r="AH314" s="148"/>
      <c r="AI314" s="148"/>
      <c r="AJ314" s="148"/>
      <c r="AK314" s="148"/>
      <c r="AL314" s="148"/>
      <c r="AM314" s="148"/>
      <c r="AN314" s="148"/>
      <c r="AO314" s="148"/>
      <c r="AP314" s="148"/>
      <c r="AQ314" s="148"/>
      <c r="AR314" s="148"/>
      <c r="AS314" s="148"/>
      <c r="AT314" s="148"/>
      <c r="AU314" s="150"/>
      <c r="AV314" s="150"/>
      <c r="AW314" s="150"/>
      <c r="AX314" s="150"/>
      <c r="AY314" s="150"/>
      <c r="AZ314" s="150"/>
      <c r="BA314" s="150"/>
      <c r="BB314" s="151"/>
      <c r="BC314" s="152"/>
      <c r="BD314" s="148"/>
      <c r="BE314" s="148"/>
      <c r="BF314" s="148"/>
      <c r="BG314" s="148"/>
      <c r="BH314" s="148"/>
      <c r="BI314" s="148"/>
      <c r="BJ314" s="148"/>
      <c r="BK314" s="148"/>
      <c r="BL314" s="148"/>
      <c r="BM314" s="148"/>
      <c r="BN314" s="148"/>
      <c r="BO314" s="148"/>
      <c r="BP314" s="148"/>
      <c r="BQ314" s="148"/>
      <c r="BR314" s="148"/>
      <c r="BS314" s="148"/>
      <c r="BT314" s="148"/>
      <c r="BU314" s="148"/>
      <c r="BV314" s="148"/>
      <c r="BW314" s="148"/>
      <c r="BX314" s="148"/>
    </row>
    <row r="315" spans="1:84" ht="18" customHeight="1">
      <c r="AU315" s="154"/>
      <c r="AV315" s="154"/>
      <c r="AW315" s="154"/>
      <c r="AX315" s="154"/>
      <c r="AY315" s="154"/>
      <c r="AZ315" s="154"/>
      <c r="BA315" s="154"/>
      <c r="BB315" s="154"/>
      <c r="BC315" s="155"/>
    </row>
    <row r="316" spans="1:84" ht="18" customHeight="1">
      <c r="P316" s="110"/>
      <c r="Q316" s="110"/>
      <c r="R316" s="110"/>
      <c r="AU316" s="156"/>
      <c r="AV316" s="156"/>
      <c r="AW316" s="156"/>
      <c r="AX316" s="156"/>
      <c r="AY316" s="156"/>
      <c r="AZ316" s="156"/>
      <c r="BA316" s="156"/>
      <c r="BB316" s="156"/>
      <c r="BC316" s="157"/>
    </row>
    <row r="317" spans="1:84" ht="18" customHeight="1">
      <c r="P317" s="110"/>
      <c r="Q317" s="110"/>
      <c r="R317" s="110"/>
      <c r="AU317" s="156"/>
      <c r="AV317" s="156"/>
      <c r="AW317" s="156"/>
      <c r="AX317" s="156"/>
      <c r="AY317" s="156"/>
      <c r="AZ317" s="156"/>
      <c r="BA317" s="156"/>
      <c r="BB317" s="156"/>
      <c r="BC317" s="157"/>
    </row>
    <row r="318" spans="1:84" ht="18" customHeight="1">
      <c r="P318" s="111"/>
      <c r="Q318" s="110"/>
      <c r="R318" s="110"/>
    </row>
    <row r="319" spans="1:84" ht="18" customHeight="1">
      <c r="O319" s="110"/>
      <c r="Q319" s="110"/>
      <c r="R319" s="110"/>
    </row>
    <row r="320" spans="1:84" ht="18" customHeight="1">
      <c r="Q320" s="110"/>
      <c r="R320" s="110"/>
    </row>
    <row r="321" spans="13:55" ht="18" customHeight="1">
      <c r="P321" s="110"/>
      <c r="Q321" s="110"/>
      <c r="R321" s="110"/>
      <c r="S321" s="110"/>
      <c r="T321" s="110"/>
    </row>
    <row r="322" spans="13:55" ht="18" customHeight="1">
      <c r="P322" s="110"/>
      <c r="Q322" s="110"/>
      <c r="R322" s="110"/>
      <c r="AU322" s="159"/>
      <c r="AV322" s="159"/>
      <c r="AW322" s="159"/>
      <c r="AX322" s="159"/>
      <c r="AY322" s="159"/>
      <c r="AZ322" s="159"/>
      <c r="BA322" s="159"/>
      <c r="BB322" s="159"/>
      <c r="BC322" s="160"/>
    </row>
    <row r="323" spans="13:55" ht="18" customHeight="1">
      <c r="M323" s="161"/>
      <c r="P323" s="110"/>
      <c r="Q323" s="110"/>
    </row>
    <row r="324" spans="13:55" ht="18" customHeight="1">
      <c r="P324" s="110"/>
      <c r="Q324" s="110"/>
    </row>
    <row r="325" spans="13:55" ht="18" customHeight="1">
      <c r="P325" s="110"/>
      <c r="R325" s="110"/>
    </row>
    <row r="326" spans="13:55" ht="18" customHeight="1">
      <c r="P326" s="110"/>
      <c r="R326" s="110"/>
    </row>
    <row r="327" spans="13:55" ht="18" customHeight="1">
      <c r="P327" s="110"/>
      <c r="Q327" s="110"/>
      <c r="R327" s="110"/>
    </row>
    <row r="328" spans="13:55" ht="18" customHeight="1">
      <c r="P328" s="111"/>
      <c r="Q328" s="111"/>
      <c r="R328" s="110"/>
    </row>
    <row r="329" spans="13:55" ht="18" customHeight="1">
      <c r="O329" s="110"/>
      <c r="Q329" s="110"/>
      <c r="R329" s="110"/>
      <c r="S329" s="110"/>
      <c r="T329" s="110"/>
    </row>
    <row r="330" spans="13:55" ht="18" customHeight="1">
      <c r="P330" s="110"/>
      <c r="Q330" s="110"/>
      <c r="R330" s="110"/>
      <c r="S330" s="111"/>
      <c r="T330" s="111"/>
    </row>
    <row r="331" spans="13:55" ht="18" customHeight="1">
      <c r="O331" s="110"/>
      <c r="P331" s="110"/>
      <c r="Q331" s="110"/>
      <c r="R331" s="110"/>
      <c r="S331" s="110"/>
      <c r="T331" s="110"/>
    </row>
    <row r="332" spans="13:55" ht="18" customHeight="1">
      <c r="P332" s="110"/>
      <c r="Q332" s="110"/>
      <c r="R332" s="110"/>
    </row>
    <row r="333" spans="13:55" ht="18" customHeight="1">
      <c r="M333" s="161"/>
      <c r="O333" s="110"/>
      <c r="P333" s="110"/>
      <c r="Q333" s="110"/>
    </row>
    <row r="334" spans="13:55" ht="18" customHeight="1">
      <c r="M334" s="161"/>
      <c r="O334" s="110"/>
      <c r="P334" s="110"/>
      <c r="Q334" s="110"/>
    </row>
    <row r="335" spans="13:55" ht="18" customHeight="1">
      <c r="M335" s="162"/>
      <c r="O335" s="110"/>
    </row>
    <row r="336" spans="13:55" ht="18" customHeight="1">
      <c r="M336" s="161"/>
    </row>
    <row r="337" spans="13:14" ht="18" customHeight="1">
      <c r="M337" s="161"/>
    </row>
    <row r="338" spans="13:14" ht="18" customHeight="1">
      <c r="M338" s="161"/>
      <c r="N338" s="163"/>
    </row>
    <row r="339" spans="13:14" ht="18" customHeight="1">
      <c r="M339" s="162"/>
      <c r="N339" s="161"/>
    </row>
    <row r="340" spans="13:14" ht="18" customHeight="1">
      <c r="M340" s="161"/>
    </row>
    <row r="341" spans="13:14" ht="18" customHeight="1">
      <c r="M341" s="161"/>
    </row>
    <row r="342" spans="13:14" ht="18" customHeight="1"/>
    <row r="343" spans="13:14" ht="36" customHeight="1"/>
    <row r="344" spans="13:14" ht="18" customHeight="1"/>
    <row r="345" spans="13:14" ht="18" customHeight="1"/>
    <row r="346" spans="13:14" ht="18" customHeight="1"/>
    <row r="347" spans="13:14" ht="18" customHeight="1"/>
    <row r="348" spans="13:14" ht="18" customHeight="1"/>
    <row r="349" spans="13:14" ht="18" customHeight="1"/>
    <row r="350" spans="13:14" ht="18" customHeight="1"/>
    <row r="351" spans="13:14" ht="18" customHeight="1"/>
    <row r="352" spans="13:14" ht="18" customHeight="1"/>
    <row r="353" ht="18" customHeight="1"/>
    <row r="354" ht="18" customHeight="1"/>
    <row r="355" ht="18" customHeight="1"/>
    <row r="356" ht="18" customHeight="1"/>
    <row r="357" ht="54"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spans="13:13" ht="18" customHeight="1"/>
    <row r="402" spans="13:13" ht="18" customHeight="1"/>
    <row r="403" spans="13:13" ht="18" customHeight="1"/>
    <row r="404" spans="13:13" ht="18" customHeight="1"/>
    <row r="405" spans="13:13" ht="18" customHeight="1"/>
    <row r="406" spans="13:13" ht="18" customHeight="1">
      <c r="M406" s="164"/>
    </row>
    <row r="407" spans="13:13" ht="18" customHeight="1">
      <c r="M407" s="164"/>
    </row>
    <row r="408" spans="13:13" ht="18" customHeight="1">
      <c r="M408" s="165"/>
    </row>
    <row r="409" spans="13:13" ht="18" customHeight="1">
      <c r="M409" s="165"/>
    </row>
    <row r="410" spans="13:13" ht="18" customHeight="1">
      <c r="M410" s="165"/>
    </row>
    <row r="411" spans="13:13" ht="18" customHeight="1">
      <c r="M411" s="164"/>
    </row>
    <row r="412" spans="13:13" ht="18" customHeight="1">
      <c r="M412" s="164"/>
    </row>
    <row r="413" spans="13:13" ht="18" customHeight="1">
      <c r="M413" s="164"/>
    </row>
    <row r="414" spans="13:13" ht="18" customHeight="1">
      <c r="M414" s="164"/>
    </row>
    <row r="415" spans="13:13" ht="18" customHeight="1">
      <c r="M415" s="164"/>
    </row>
    <row r="416" spans="13:13" ht="18" customHeight="1">
      <c r="M416" s="164"/>
    </row>
    <row r="417" spans="13:13" ht="18" customHeight="1">
      <c r="M417" s="164"/>
    </row>
    <row r="418" spans="13:13" ht="18" customHeight="1">
      <c r="M418" s="164"/>
    </row>
    <row r="419" spans="13:13" ht="18" customHeight="1">
      <c r="M419" s="164"/>
    </row>
    <row r="420" spans="13:13" ht="18" customHeight="1">
      <c r="M420" s="164"/>
    </row>
    <row r="421" spans="13:13" ht="18" customHeight="1"/>
    <row r="422" spans="13:13" ht="18" customHeight="1"/>
    <row r="423" spans="13:13" ht="18" customHeight="1"/>
    <row r="424" spans="13:13" ht="18" customHeight="1"/>
    <row r="425" spans="13:13" ht="18" customHeight="1"/>
    <row r="426" spans="13:13" ht="18" customHeight="1"/>
    <row r="427" spans="13:13" ht="18" customHeight="1"/>
    <row r="428" spans="13:13" ht="18" customHeight="1"/>
    <row r="429" spans="13:13" ht="18" customHeight="1"/>
    <row r="430" spans="13:13" ht="18" customHeight="1"/>
    <row r="431" spans="13:13" ht="18" customHeight="1"/>
    <row r="432" spans="13:13" ht="18" customHeight="1"/>
    <row r="433" ht="18" customHeight="1"/>
    <row r="434" ht="18" customHeight="1"/>
  </sheetData>
  <autoFilter ref="A7:BX313"/>
  <mergeCells count="2">
    <mergeCell ref="A2:B2"/>
    <mergeCell ref="A3:B3"/>
  </mergeCells>
  <conditionalFormatting sqref="AU317:BB317">
    <cfRule type="cellIs" dxfId="1" priority="2" operator="notEqual">
      <formula>0</formula>
    </cfRule>
  </conditionalFormatting>
  <conditionalFormatting sqref="BC317">
    <cfRule type="cellIs" dxfId="0" priority="1" operator="notEqual">
      <formula>0</formula>
    </cfRule>
  </conditionalFormatting>
  <printOptions horizontalCentered="1"/>
  <pageMargins left="0.25" right="0.25" top="0.75" bottom="0.65" header="0.25" footer="0.25"/>
  <pageSetup scale="40" firstPageNumber="7" fitToWidth="3" orientation="portrait" r:id="rId1"/>
  <headerFooter scaleWithDoc="0" alignWithMargins="0"/>
  <rowBreaks count="1" manualBreakCount="1">
    <brk id="314" max="16383" man="1"/>
  </rowBreaks>
  <colBreaks count="6" manualBreakCount="6">
    <brk id="5" max="1048575" man="1"/>
    <brk id="20" max="1048575" man="1"/>
    <brk id="29" max="1048575" man="1"/>
    <brk id="46" min="5" max="315" man="1"/>
    <brk id="55" min="5" max="315" man="1"/>
    <brk id="60" min="5" max="31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32"/>
  <sheetViews>
    <sheetView zoomScale="115" zoomScaleNormal="115" zoomScaleSheetLayoutView="115" workbookViewId="0">
      <selection sqref="A1:B1"/>
    </sheetView>
  </sheetViews>
  <sheetFormatPr defaultColWidth="9.140625" defaultRowHeight="15.75"/>
  <cols>
    <col min="1" max="1" width="14.28515625" style="109" customWidth="1"/>
    <col min="2" max="2" width="63.7109375" style="107" customWidth="1"/>
    <col min="3" max="4" width="18.140625" style="125" customWidth="1"/>
    <col min="5" max="16384" width="9.140625" style="118"/>
  </cols>
  <sheetData>
    <row r="1" spans="1:4" s="80" customFormat="1" ht="51.75" customHeight="1">
      <c r="A1" s="335" t="s">
        <v>692</v>
      </c>
      <c r="B1" s="336"/>
      <c r="C1" s="113"/>
      <c r="D1" s="113"/>
    </row>
    <row r="2" spans="1:4" s="80" customFormat="1" ht="18" customHeight="1">
      <c r="A2" s="337" t="s">
        <v>693</v>
      </c>
      <c r="B2" s="337"/>
      <c r="C2" s="114"/>
      <c r="D2" s="114"/>
    </row>
    <row r="3" spans="1:4" s="80" customFormat="1" ht="2.4500000000000002" customHeight="1">
      <c r="A3" s="82"/>
      <c r="B3" s="83"/>
      <c r="C3" s="83"/>
      <c r="D3" s="83"/>
    </row>
    <row r="4" spans="1:4" s="80" customFormat="1" ht="15.75" customHeight="1">
      <c r="A4" s="338" t="s">
        <v>694</v>
      </c>
      <c r="B4" s="338"/>
      <c r="C4" s="115"/>
      <c r="D4" s="115"/>
    </row>
    <row r="5" spans="1:4" s="80" customFormat="1" ht="86.25" customHeight="1">
      <c r="A5" s="90" t="s">
        <v>376</v>
      </c>
      <c r="B5" s="91" t="s">
        <v>377</v>
      </c>
      <c r="C5" s="92" t="s">
        <v>695</v>
      </c>
      <c r="D5" s="92" t="s">
        <v>696</v>
      </c>
    </row>
    <row r="6" spans="1:4" s="80" customFormat="1">
      <c r="A6" s="112" t="s">
        <v>371</v>
      </c>
      <c r="B6" s="96" t="s">
        <v>689</v>
      </c>
      <c r="C6" s="291">
        <v>0</v>
      </c>
      <c r="D6" s="291">
        <v>0</v>
      </c>
    </row>
    <row r="7" spans="1:4">
      <c r="A7" s="95">
        <v>10200</v>
      </c>
      <c r="B7" s="96" t="s">
        <v>387</v>
      </c>
      <c r="C7" s="116">
        <v>158330014</v>
      </c>
      <c r="D7" s="117">
        <v>9.2980000000000005E-4</v>
      </c>
    </row>
    <row r="8" spans="1:4">
      <c r="A8" s="95">
        <v>10400</v>
      </c>
      <c r="B8" s="96" t="s">
        <v>388</v>
      </c>
      <c r="C8" s="116">
        <v>461834541</v>
      </c>
      <c r="D8" s="117">
        <v>2.712E-3</v>
      </c>
    </row>
    <row r="9" spans="1:4">
      <c r="A9" s="95">
        <v>10500</v>
      </c>
      <c r="B9" s="96" t="s">
        <v>389</v>
      </c>
      <c r="C9" s="116">
        <v>104202614</v>
      </c>
      <c r="D9" s="117">
        <v>6.1189999999999997E-4</v>
      </c>
    </row>
    <row r="10" spans="1:4">
      <c r="A10" s="95">
        <v>10700</v>
      </c>
      <c r="B10" s="96" t="s">
        <v>390</v>
      </c>
      <c r="C10" s="116">
        <v>633740389</v>
      </c>
      <c r="D10" s="117">
        <v>3.7215E-3</v>
      </c>
    </row>
    <row r="11" spans="1:4">
      <c r="A11" s="95">
        <v>10800</v>
      </c>
      <c r="B11" s="96" t="s">
        <v>391</v>
      </c>
      <c r="C11" s="116">
        <v>2770283573</v>
      </c>
      <c r="D11" s="117">
        <v>1.6267899999999998E-2</v>
      </c>
    </row>
    <row r="12" spans="1:4">
      <c r="A12" s="95">
        <v>10850</v>
      </c>
      <c r="B12" s="96" t="s">
        <v>392</v>
      </c>
      <c r="C12" s="116">
        <v>19725980</v>
      </c>
      <c r="D12" s="117">
        <v>1.158E-4</v>
      </c>
    </row>
    <row r="13" spans="1:4">
      <c r="A13" s="95">
        <v>10900</v>
      </c>
      <c r="B13" s="96" t="s">
        <v>393</v>
      </c>
      <c r="C13" s="116">
        <v>266733549</v>
      </c>
      <c r="D13" s="117">
        <v>1.5663000000000001E-3</v>
      </c>
    </row>
    <row r="14" spans="1:4">
      <c r="A14" s="95">
        <v>10910</v>
      </c>
      <c r="B14" s="96" t="s">
        <v>394</v>
      </c>
      <c r="C14" s="116">
        <v>40166172</v>
      </c>
      <c r="D14" s="117">
        <v>2.3589999999999999E-4</v>
      </c>
    </row>
    <row r="15" spans="1:4">
      <c r="A15" s="95">
        <v>10930</v>
      </c>
      <c r="B15" s="96" t="s">
        <v>395</v>
      </c>
      <c r="C15" s="116">
        <v>355223500</v>
      </c>
      <c r="D15" s="117">
        <v>2.0860000000000002E-3</v>
      </c>
    </row>
    <row r="16" spans="1:4">
      <c r="A16" s="95">
        <v>10940</v>
      </c>
      <c r="B16" s="96" t="s">
        <v>396</v>
      </c>
      <c r="C16" s="116">
        <v>97490247</v>
      </c>
      <c r="D16" s="117">
        <v>5.7249999999999998E-4</v>
      </c>
    </row>
    <row r="17" spans="1:4">
      <c r="A17" s="95">
        <v>10950</v>
      </c>
      <c r="B17" s="96" t="s">
        <v>397</v>
      </c>
      <c r="C17" s="116">
        <v>127757507</v>
      </c>
      <c r="D17" s="117">
        <v>7.5020000000000002E-4</v>
      </c>
    </row>
    <row r="18" spans="1:4">
      <c r="A18" s="95">
        <v>11300</v>
      </c>
      <c r="B18" s="96" t="s">
        <v>398</v>
      </c>
      <c r="C18" s="116">
        <v>742415346</v>
      </c>
      <c r="D18" s="117">
        <v>4.3597000000000002E-3</v>
      </c>
    </row>
    <row r="19" spans="1:4">
      <c r="A19" s="95">
        <v>11310</v>
      </c>
      <c r="B19" s="96" t="s">
        <v>399</v>
      </c>
      <c r="C19" s="116">
        <v>71497564</v>
      </c>
      <c r="D19" s="117">
        <v>4.1990000000000001E-4</v>
      </c>
    </row>
    <row r="20" spans="1:4">
      <c r="A20" s="95">
        <v>11600</v>
      </c>
      <c r="B20" s="96" t="s">
        <v>400</v>
      </c>
      <c r="C20" s="116">
        <v>305189205</v>
      </c>
      <c r="D20" s="117">
        <v>1.7922000000000001E-3</v>
      </c>
    </row>
    <row r="21" spans="1:4">
      <c r="A21" s="95">
        <v>11900</v>
      </c>
      <c r="B21" s="96" t="s">
        <v>401</v>
      </c>
      <c r="C21" s="116">
        <v>35457958</v>
      </c>
      <c r="D21" s="117">
        <v>2.0819999999999999E-4</v>
      </c>
    </row>
    <row r="22" spans="1:4">
      <c r="A22" s="95">
        <v>12100</v>
      </c>
      <c r="B22" s="96" t="s">
        <v>402</v>
      </c>
      <c r="C22" s="116">
        <v>41849957</v>
      </c>
      <c r="D22" s="117">
        <v>2.4580000000000001E-4</v>
      </c>
    </row>
    <row r="23" spans="1:4">
      <c r="A23" s="95">
        <v>12150</v>
      </c>
      <c r="B23" s="96" t="s">
        <v>403</v>
      </c>
      <c r="C23" s="116">
        <v>6257050</v>
      </c>
      <c r="D23" s="117">
        <v>3.6699999999999998E-5</v>
      </c>
    </row>
    <row r="24" spans="1:4">
      <c r="A24" s="95">
        <v>12160</v>
      </c>
      <c r="B24" s="96" t="s">
        <v>404</v>
      </c>
      <c r="C24" s="116">
        <v>274894844</v>
      </c>
      <c r="D24" s="117">
        <v>1.6142999999999999E-3</v>
      </c>
    </row>
    <row r="25" spans="1:4">
      <c r="A25" s="95">
        <v>12220</v>
      </c>
      <c r="B25" s="96" t="s">
        <v>405</v>
      </c>
      <c r="C25" s="116">
        <v>6788464924</v>
      </c>
      <c r="D25" s="117">
        <v>3.9863799999999998E-2</v>
      </c>
    </row>
    <row r="26" spans="1:4">
      <c r="A26" s="95">
        <v>12510</v>
      </c>
      <c r="B26" s="96" t="s">
        <v>406</v>
      </c>
      <c r="C26" s="116">
        <v>760563563</v>
      </c>
      <c r="D26" s="117">
        <v>4.4663000000000003E-3</v>
      </c>
    </row>
    <row r="27" spans="1:4">
      <c r="A27" s="95">
        <v>12600</v>
      </c>
      <c r="B27" s="96" t="s">
        <v>407</v>
      </c>
      <c r="C27" s="116">
        <v>204541993</v>
      </c>
      <c r="D27" s="117">
        <v>1.2011000000000001E-3</v>
      </c>
    </row>
    <row r="28" spans="1:4">
      <c r="A28" s="95">
        <v>12700</v>
      </c>
      <c r="B28" s="96" t="s">
        <v>408</v>
      </c>
      <c r="C28" s="116">
        <v>161789949</v>
      </c>
      <c r="D28" s="117">
        <v>9.5009999999999995E-4</v>
      </c>
    </row>
    <row r="29" spans="1:4">
      <c r="A29" s="95">
        <v>13500</v>
      </c>
      <c r="B29" s="96" t="s">
        <v>409</v>
      </c>
      <c r="C29" s="116">
        <v>602068279</v>
      </c>
      <c r="D29" s="117">
        <v>3.5355E-3</v>
      </c>
    </row>
    <row r="30" spans="1:4">
      <c r="A30" s="95">
        <v>13700</v>
      </c>
      <c r="B30" s="96" t="s">
        <v>410</v>
      </c>
      <c r="C30" s="116">
        <v>72996998</v>
      </c>
      <c r="D30" s="117">
        <v>4.2870000000000001E-4</v>
      </c>
    </row>
    <row r="31" spans="1:4">
      <c r="A31" s="95">
        <v>14300</v>
      </c>
      <c r="B31" s="96" t="s">
        <v>411</v>
      </c>
      <c r="C31" s="116">
        <v>207837874</v>
      </c>
      <c r="D31" s="117">
        <v>1.2205E-3</v>
      </c>
    </row>
    <row r="32" spans="1:4">
      <c r="A32" s="95">
        <v>14300.1</v>
      </c>
      <c r="B32" s="96" t="s">
        <v>412</v>
      </c>
      <c r="C32" s="116">
        <v>21766640</v>
      </c>
      <c r="D32" s="117">
        <v>1.2779999999999999E-4</v>
      </c>
    </row>
    <row r="33" spans="1:4">
      <c r="A33" s="95">
        <v>18400</v>
      </c>
      <c r="B33" s="96" t="s">
        <v>413</v>
      </c>
      <c r="C33" s="116">
        <v>796113367</v>
      </c>
      <c r="D33" s="117">
        <v>4.6750000000000003E-3</v>
      </c>
    </row>
    <row r="34" spans="1:4">
      <c r="A34" s="95">
        <v>18600</v>
      </c>
      <c r="B34" s="96" t="s">
        <v>414</v>
      </c>
      <c r="C34" s="116">
        <v>3353264</v>
      </c>
      <c r="D34" s="117">
        <v>1.9700000000000001E-5</v>
      </c>
    </row>
    <row r="35" spans="1:4">
      <c r="A35" s="95">
        <v>18690</v>
      </c>
      <c r="B35" s="96" t="s">
        <v>415</v>
      </c>
      <c r="C35" s="116">
        <v>707488</v>
      </c>
      <c r="D35" s="117">
        <v>4.1999999999999996E-6</v>
      </c>
    </row>
    <row r="36" spans="1:4">
      <c r="A36" s="95">
        <v>18740</v>
      </c>
      <c r="B36" s="96" t="s">
        <v>416</v>
      </c>
      <c r="C36" s="116">
        <v>1012517</v>
      </c>
      <c r="D36" s="117">
        <v>6.0000000000000002E-6</v>
      </c>
    </row>
    <row r="37" spans="1:4">
      <c r="A37" s="95">
        <v>18780</v>
      </c>
      <c r="B37" s="96" t="s">
        <v>417</v>
      </c>
      <c r="C37" s="116">
        <v>2032913</v>
      </c>
      <c r="D37" s="117">
        <v>1.19E-5</v>
      </c>
    </row>
    <row r="38" spans="1:4">
      <c r="A38" s="95">
        <v>19005</v>
      </c>
      <c r="B38" s="96" t="s">
        <v>418</v>
      </c>
      <c r="C38" s="116">
        <v>109465671</v>
      </c>
      <c r="D38" s="117">
        <v>6.4280000000000001E-4</v>
      </c>
    </row>
    <row r="39" spans="1:4">
      <c r="A39" s="95">
        <v>19100</v>
      </c>
      <c r="B39" s="96" t="s">
        <v>419</v>
      </c>
      <c r="C39" s="116">
        <v>9720683817</v>
      </c>
      <c r="D39" s="117">
        <v>5.70827E-2</v>
      </c>
    </row>
    <row r="40" spans="1:4">
      <c r="A40" s="95">
        <v>20100</v>
      </c>
      <c r="B40" s="96" t="s">
        <v>420</v>
      </c>
      <c r="C40" s="116">
        <v>1839576773</v>
      </c>
      <c r="D40" s="117">
        <v>1.08025E-2</v>
      </c>
    </row>
    <row r="41" spans="1:4">
      <c r="A41" s="95">
        <v>20200</v>
      </c>
      <c r="B41" s="96" t="s">
        <v>421</v>
      </c>
      <c r="C41" s="116">
        <v>238134399</v>
      </c>
      <c r="D41" s="117">
        <v>1.3983999999999999E-3</v>
      </c>
    </row>
    <row r="42" spans="1:4">
      <c r="A42" s="95">
        <v>20300</v>
      </c>
      <c r="B42" s="96" t="s">
        <v>422</v>
      </c>
      <c r="C42" s="116">
        <v>4450859408</v>
      </c>
      <c r="D42" s="117">
        <v>2.6136699999999999E-2</v>
      </c>
    </row>
    <row r="43" spans="1:4">
      <c r="A43" s="95">
        <v>20400</v>
      </c>
      <c r="B43" s="96" t="s">
        <v>423</v>
      </c>
      <c r="C43" s="116">
        <v>216730967</v>
      </c>
      <c r="D43" s="117">
        <v>1.2727000000000001E-3</v>
      </c>
    </row>
    <row r="44" spans="1:4">
      <c r="A44" s="95">
        <v>20600</v>
      </c>
      <c r="B44" s="96" t="s">
        <v>424</v>
      </c>
      <c r="C44" s="116">
        <v>483077135</v>
      </c>
      <c r="D44" s="117">
        <v>2.8368E-3</v>
      </c>
    </row>
    <row r="45" spans="1:4">
      <c r="A45" s="95">
        <v>20700</v>
      </c>
      <c r="B45" s="96" t="s">
        <v>425</v>
      </c>
      <c r="C45" s="116">
        <v>1061976164</v>
      </c>
      <c r="D45" s="117">
        <v>6.2361999999999999E-3</v>
      </c>
    </row>
    <row r="46" spans="1:4">
      <c r="A46" s="95">
        <v>20800</v>
      </c>
      <c r="B46" s="96" t="s">
        <v>426</v>
      </c>
      <c r="C46" s="116">
        <v>837930452</v>
      </c>
      <c r="D46" s="117">
        <v>4.9205999999999998E-3</v>
      </c>
    </row>
    <row r="47" spans="1:4">
      <c r="A47" s="95">
        <v>20900</v>
      </c>
      <c r="B47" s="96" t="s">
        <v>427</v>
      </c>
      <c r="C47" s="116">
        <v>1726488747</v>
      </c>
      <c r="D47" s="117">
        <v>1.0138400000000001E-2</v>
      </c>
    </row>
    <row r="48" spans="1:4">
      <c r="A48" s="95">
        <v>21200</v>
      </c>
      <c r="B48" s="96" t="s">
        <v>428</v>
      </c>
      <c r="C48" s="116">
        <v>565555535</v>
      </c>
      <c r="D48" s="117">
        <v>3.3211E-3</v>
      </c>
    </row>
    <row r="49" spans="1:4">
      <c r="A49" s="95">
        <v>21300</v>
      </c>
      <c r="B49" s="96" t="s">
        <v>429</v>
      </c>
      <c r="C49" s="116">
        <v>6771987882</v>
      </c>
      <c r="D49" s="117">
        <v>3.97671E-2</v>
      </c>
    </row>
    <row r="50" spans="1:4">
      <c r="A50" s="95">
        <v>21520</v>
      </c>
      <c r="B50" s="96" t="s">
        <v>41</v>
      </c>
      <c r="C50" s="116">
        <v>12343375481</v>
      </c>
      <c r="D50" s="117">
        <v>7.2483900000000004E-2</v>
      </c>
    </row>
    <row r="51" spans="1:4">
      <c r="A51" s="95">
        <v>21525</v>
      </c>
      <c r="B51" s="96" t="s">
        <v>430</v>
      </c>
      <c r="C51" s="116">
        <v>298915016</v>
      </c>
      <c r="D51" s="117">
        <v>1.7553E-3</v>
      </c>
    </row>
    <row r="52" spans="1:4">
      <c r="A52" s="95">
        <v>21525.1</v>
      </c>
      <c r="B52" s="96" t="s">
        <v>431</v>
      </c>
      <c r="C52" s="116">
        <v>16489783</v>
      </c>
      <c r="D52" s="117">
        <v>9.6799999999999995E-5</v>
      </c>
    </row>
    <row r="53" spans="1:4">
      <c r="A53" s="95">
        <v>21550</v>
      </c>
      <c r="B53" s="96" t="s">
        <v>432</v>
      </c>
      <c r="C53" s="116">
        <v>6670988864</v>
      </c>
      <c r="D53" s="117">
        <v>3.9174E-2</v>
      </c>
    </row>
    <row r="54" spans="1:4">
      <c r="A54" s="95">
        <v>21570</v>
      </c>
      <c r="B54" s="96" t="s">
        <v>433</v>
      </c>
      <c r="C54" s="116">
        <v>26798460</v>
      </c>
      <c r="D54" s="117">
        <v>1.574E-4</v>
      </c>
    </row>
    <row r="55" spans="1:4">
      <c r="A55" s="95">
        <v>21800</v>
      </c>
      <c r="B55" s="96" t="s">
        <v>434</v>
      </c>
      <c r="C55" s="116">
        <v>998094809</v>
      </c>
      <c r="D55" s="117">
        <v>5.8611000000000002E-3</v>
      </c>
    </row>
    <row r="56" spans="1:4">
      <c r="A56" s="95">
        <v>21900</v>
      </c>
      <c r="B56" s="96" t="s">
        <v>435</v>
      </c>
      <c r="C56" s="116">
        <v>574886371</v>
      </c>
      <c r="D56" s="117">
        <v>3.3758999999999998E-3</v>
      </c>
    </row>
    <row r="57" spans="1:4">
      <c r="A57" s="95">
        <v>22000</v>
      </c>
      <c r="B57" s="96" t="s">
        <v>436</v>
      </c>
      <c r="C57" s="116">
        <v>564894877</v>
      </c>
      <c r="D57" s="117">
        <v>3.3172000000000002E-3</v>
      </c>
    </row>
    <row r="58" spans="1:4">
      <c r="A58" s="95">
        <v>23000</v>
      </c>
      <c r="B58" s="96" t="s">
        <v>437</v>
      </c>
      <c r="C58" s="116">
        <v>434366191</v>
      </c>
      <c r="D58" s="117">
        <v>2.5506999999999999E-3</v>
      </c>
    </row>
    <row r="59" spans="1:4">
      <c r="A59" s="95">
        <v>23100</v>
      </c>
      <c r="B59" s="96" t="s">
        <v>438</v>
      </c>
      <c r="C59" s="116">
        <v>2518260423</v>
      </c>
      <c r="D59" s="117">
        <v>1.4788000000000001E-2</v>
      </c>
    </row>
    <row r="60" spans="1:4">
      <c r="A60" s="95">
        <v>23200</v>
      </c>
      <c r="B60" s="96" t="s">
        <v>439</v>
      </c>
      <c r="C60" s="116">
        <v>1327351939</v>
      </c>
      <c r="D60" s="117">
        <v>7.7945999999999996E-3</v>
      </c>
    </row>
    <row r="61" spans="1:4">
      <c r="A61" s="95">
        <v>30000</v>
      </c>
      <c r="B61" s="96" t="s">
        <v>440</v>
      </c>
      <c r="C61" s="116">
        <v>148858147</v>
      </c>
      <c r="D61" s="117">
        <v>8.7410000000000005E-4</v>
      </c>
    </row>
    <row r="62" spans="1:4">
      <c r="A62" s="95">
        <v>30100</v>
      </c>
      <c r="B62" s="96" t="s">
        <v>441</v>
      </c>
      <c r="C62" s="116">
        <v>1315975123</v>
      </c>
      <c r="D62" s="117">
        <v>7.7277999999999999E-3</v>
      </c>
    </row>
    <row r="63" spans="1:4">
      <c r="A63" s="95">
        <v>30102</v>
      </c>
      <c r="B63" s="96" t="s">
        <v>442</v>
      </c>
      <c r="C63" s="116">
        <v>24565619</v>
      </c>
      <c r="D63" s="117">
        <v>1.4430000000000001E-4</v>
      </c>
    </row>
    <row r="64" spans="1:4">
      <c r="A64" s="95">
        <v>30103</v>
      </c>
      <c r="B64" s="96" t="s">
        <v>443</v>
      </c>
      <c r="C64" s="116">
        <v>28106872</v>
      </c>
      <c r="D64" s="117">
        <v>1.651E-4</v>
      </c>
    </row>
    <row r="65" spans="1:4">
      <c r="A65" s="95">
        <v>30104</v>
      </c>
      <c r="B65" s="96" t="s">
        <v>444</v>
      </c>
      <c r="C65" s="116">
        <v>17922598</v>
      </c>
      <c r="D65" s="117">
        <v>1.053E-4</v>
      </c>
    </row>
    <row r="66" spans="1:4">
      <c r="A66" s="95">
        <v>30105</v>
      </c>
      <c r="B66" s="96" t="s">
        <v>445</v>
      </c>
      <c r="C66" s="116">
        <v>122039541</v>
      </c>
      <c r="D66" s="117">
        <v>7.1670000000000002E-4</v>
      </c>
    </row>
    <row r="67" spans="1:4">
      <c r="A67" s="95">
        <v>30200</v>
      </c>
      <c r="B67" s="96" t="s">
        <v>446</v>
      </c>
      <c r="C67" s="116">
        <v>289255275</v>
      </c>
      <c r="D67" s="117">
        <v>1.6986E-3</v>
      </c>
    </row>
    <row r="68" spans="1:4">
      <c r="A68" s="95">
        <v>30300</v>
      </c>
      <c r="B68" s="96" t="s">
        <v>447</v>
      </c>
      <c r="C68" s="116">
        <v>99135837</v>
      </c>
      <c r="D68" s="117">
        <v>5.8219999999999995E-4</v>
      </c>
    </row>
    <row r="69" spans="1:4">
      <c r="A69" s="95">
        <v>30400</v>
      </c>
      <c r="B69" s="96" t="s">
        <v>448</v>
      </c>
      <c r="C69" s="116">
        <v>182571738</v>
      </c>
      <c r="D69" s="117">
        <v>1.0721000000000001E-3</v>
      </c>
    </row>
    <row r="70" spans="1:4">
      <c r="A70" s="95">
        <v>30405</v>
      </c>
      <c r="B70" s="96" t="s">
        <v>449</v>
      </c>
      <c r="C70" s="116">
        <v>126665953</v>
      </c>
      <c r="D70" s="117">
        <v>7.4379999999999997E-4</v>
      </c>
    </row>
    <row r="71" spans="1:4">
      <c r="A71" s="95">
        <v>30500</v>
      </c>
      <c r="B71" s="96" t="s">
        <v>450</v>
      </c>
      <c r="C71" s="116">
        <v>192489328</v>
      </c>
      <c r="D71" s="117">
        <v>1.1303999999999999E-3</v>
      </c>
    </row>
    <row r="72" spans="1:4">
      <c r="A72" s="95">
        <v>30600</v>
      </c>
      <c r="B72" s="96" t="s">
        <v>451</v>
      </c>
      <c r="C72" s="116">
        <v>149968080</v>
      </c>
      <c r="D72" s="117">
        <v>8.8069999999999999E-4</v>
      </c>
    </row>
    <row r="73" spans="1:4">
      <c r="A73" s="95">
        <v>30601</v>
      </c>
      <c r="B73" s="96" t="s">
        <v>452</v>
      </c>
      <c r="C73" s="116">
        <v>3758351</v>
      </c>
      <c r="D73" s="117">
        <v>2.2099999999999998E-5</v>
      </c>
    </row>
    <row r="74" spans="1:4">
      <c r="A74" s="95">
        <v>30700</v>
      </c>
      <c r="B74" s="96" t="s">
        <v>453</v>
      </c>
      <c r="C74" s="116">
        <v>384055889</v>
      </c>
      <c r="D74" s="117">
        <v>2.2553E-3</v>
      </c>
    </row>
    <row r="75" spans="1:4">
      <c r="A75" s="95">
        <v>30705</v>
      </c>
      <c r="B75" s="96" t="s">
        <v>454</v>
      </c>
      <c r="C75" s="116">
        <v>76342125</v>
      </c>
      <c r="D75" s="117">
        <v>4.483E-4</v>
      </c>
    </row>
    <row r="76" spans="1:4">
      <c r="A76" s="95">
        <v>30800</v>
      </c>
      <c r="B76" s="96" t="s">
        <v>455</v>
      </c>
      <c r="C76" s="116">
        <v>149249889</v>
      </c>
      <c r="D76" s="117">
        <v>8.7640000000000005E-4</v>
      </c>
    </row>
    <row r="77" spans="1:4">
      <c r="A77" s="95">
        <v>30900</v>
      </c>
      <c r="B77" s="96" t="s">
        <v>456</v>
      </c>
      <c r="C77" s="116">
        <v>249150663</v>
      </c>
      <c r="D77" s="117">
        <v>1.4630999999999999E-3</v>
      </c>
    </row>
    <row r="78" spans="1:4">
      <c r="A78" s="95">
        <v>30905</v>
      </c>
      <c r="B78" s="96" t="s">
        <v>457</v>
      </c>
      <c r="C78" s="116">
        <v>51575577</v>
      </c>
      <c r="D78" s="117">
        <v>3.0289999999999999E-4</v>
      </c>
    </row>
    <row r="79" spans="1:4">
      <c r="A79" s="95">
        <v>31000</v>
      </c>
      <c r="B79" s="96" t="s">
        <v>458</v>
      </c>
      <c r="C79" s="116">
        <v>709717633</v>
      </c>
      <c r="D79" s="117">
        <v>4.1676999999999999E-3</v>
      </c>
    </row>
    <row r="80" spans="1:4">
      <c r="A80" s="95">
        <v>31005</v>
      </c>
      <c r="B80" s="96" t="s">
        <v>459</v>
      </c>
      <c r="C80" s="116">
        <v>70495970</v>
      </c>
      <c r="D80" s="117">
        <v>4.1399999999999998E-4</v>
      </c>
    </row>
    <row r="81" spans="1:4">
      <c r="A81" s="95">
        <v>31100</v>
      </c>
      <c r="B81" s="96" t="s">
        <v>460</v>
      </c>
      <c r="C81" s="116">
        <v>1481539092</v>
      </c>
      <c r="D81" s="117">
        <v>8.6999999999999994E-3</v>
      </c>
    </row>
    <row r="82" spans="1:4">
      <c r="A82" s="95">
        <v>31101</v>
      </c>
      <c r="B82" s="96" t="s">
        <v>461</v>
      </c>
      <c r="C82" s="116">
        <v>10039091</v>
      </c>
      <c r="D82" s="117">
        <v>5.8999999999999998E-5</v>
      </c>
    </row>
    <row r="83" spans="1:4">
      <c r="A83" s="95">
        <v>31102</v>
      </c>
      <c r="B83" s="96" t="s">
        <v>462</v>
      </c>
      <c r="C83" s="116">
        <v>24905614</v>
      </c>
      <c r="D83" s="117">
        <v>1.4630000000000001E-4</v>
      </c>
    </row>
    <row r="84" spans="1:4">
      <c r="A84" s="95">
        <v>31105</v>
      </c>
      <c r="B84" s="96" t="s">
        <v>463</v>
      </c>
      <c r="C84" s="116">
        <v>236729179</v>
      </c>
      <c r="D84" s="117">
        <v>1.3901E-3</v>
      </c>
    </row>
    <row r="85" spans="1:4">
      <c r="A85" s="95">
        <v>31110</v>
      </c>
      <c r="B85" s="96" t="s">
        <v>464</v>
      </c>
      <c r="C85" s="116">
        <v>343947043</v>
      </c>
      <c r="D85" s="117">
        <v>2.0198E-3</v>
      </c>
    </row>
    <row r="86" spans="1:4">
      <c r="A86" s="95">
        <v>31200</v>
      </c>
      <c r="B86" s="96" t="s">
        <v>465</v>
      </c>
      <c r="C86" s="116">
        <v>700390399</v>
      </c>
      <c r="D86" s="117">
        <v>4.1129000000000001E-3</v>
      </c>
    </row>
    <row r="87" spans="1:4">
      <c r="A87" s="95">
        <v>31205</v>
      </c>
      <c r="B87" s="96" t="s">
        <v>466</v>
      </c>
      <c r="C87" s="116">
        <v>86113189</v>
      </c>
      <c r="D87" s="117">
        <v>5.0569999999999999E-4</v>
      </c>
    </row>
    <row r="88" spans="1:4">
      <c r="A88" s="95">
        <v>31300</v>
      </c>
      <c r="B88" s="96" t="s">
        <v>467</v>
      </c>
      <c r="C88" s="116">
        <v>1768462598</v>
      </c>
      <c r="D88" s="117">
        <v>1.0384900000000001E-2</v>
      </c>
    </row>
    <row r="89" spans="1:4">
      <c r="A89" s="95">
        <v>31301</v>
      </c>
      <c r="B89" s="96" t="s">
        <v>468</v>
      </c>
      <c r="C89" s="116">
        <v>34071367</v>
      </c>
      <c r="D89" s="117">
        <v>2.0010000000000001E-4</v>
      </c>
    </row>
    <row r="90" spans="1:4">
      <c r="A90" s="95">
        <v>31320</v>
      </c>
      <c r="B90" s="96" t="s">
        <v>469</v>
      </c>
      <c r="C90" s="116">
        <v>331389649</v>
      </c>
      <c r="D90" s="117">
        <v>1.946E-3</v>
      </c>
    </row>
    <row r="91" spans="1:4">
      <c r="A91" s="95">
        <v>31400</v>
      </c>
      <c r="B91" s="96" t="s">
        <v>470</v>
      </c>
      <c r="C91" s="116">
        <v>690951240</v>
      </c>
      <c r="D91" s="117">
        <v>4.0575000000000003E-3</v>
      </c>
    </row>
    <row r="92" spans="1:4">
      <c r="A92" s="95">
        <v>31405</v>
      </c>
      <c r="B92" s="96" t="s">
        <v>471</v>
      </c>
      <c r="C92" s="116">
        <v>139189351</v>
      </c>
      <c r="D92" s="117">
        <v>8.1740000000000003E-4</v>
      </c>
    </row>
    <row r="93" spans="1:4">
      <c r="A93" s="95">
        <v>31500</v>
      </c>
      <c r="B93" s="96" t="s">
        <v>472</v>
      </c>
      <c r="C93" s="116">
        <v>106680079</v>
      </c>
      <c r="D93" s="117">
        <v>6.265E-4</v>
      </c>
    </row>
    <row r="94" spans="1:4">
      <c r="A94" s="95">
        <v>31600</v>
      </c>
      <c r="B94" s="96" t="s">
        <v>473</v>
      </c>
      <c r="C94" s="116">
        <v>493095521</v>
      </c>
      <c r="D94" s="117">
        <v>2.8955999999999999E-3</v>
      </c>
    </row>
    <row r="95" spans="1:4">
      <c r="A95" s="95">
        <v>31605</v>
      </c>
      <c r="B95" s="96" t="s">
        <v>474</v>
      </c>
      <c r="C95" s="116">
        <v>67874026</v>
      </c>
      <c r="D95" s="117">
        <v>3.9859999999999999E-4</v>
      </c>
    </row>
    <row r="96" spans="1:4">
      <c r="A96" s="95">
        <v>31700</v>
      </c>
      <c r="B96" s="96" t="s">
        <v>475</v>
      </c>
      <c r="C96" s="116">
        <v>143096516</v>
      </c>
      <c r="D96" s="117">
        <v>8.4029999999999999E-4</v>
      </c>
    </row>
    <row r="97" spans="1:4">
      <c r="A97" s="95">
        <v>31800</v>
      </c>
      <c r="B97" s="96" t="s">
        <v>476</v>
      </c>
      <c r="C97" s="116">
        <v>907197435</v>
      </c>
      <c r="D97" s="117">
        <v>5.3273000000000001E-3</v>
      </c>
    </row>
    <row r="98" spans="1:4">
      <c r="A98" s="95">
        <v>31805</v>
      </c>
      <c r="B98" s="96" t="s">
        <v>477</v>
      </c>
      <c r="C98" s="116">
        <v>168763192</v>
      </c>
      <c r="D98" s="117">
        <v>9.9099999999999991E-4</v>
      </c>
    </row>
    <row r="99" spans="1:4">
      <c r="A99" s="95">
        <v>31810</v>
      </c>
      <c r="B99" s="96" t="s">
        <v>478</v>
      </c>
      <c r="C99" s="116">
        <v>225416660</v>
      </c>
      <c r="D99" s="117">
        <v>1.3236999999999999E-3</v>
      </c>
    </row>
    <row r="100" spans="1:4">
      <c r="A100" s="95">
        <v>31820</v>
      </c>
      <c r="B100" s="96" t="s">
        <v>479</v>
      </c>
      <c r="C100" s="116">
        <v>201114696</v>
      </c>
      <c r="D100" s="117">
        <v>1.181E-3</v>
      </c>
    </row>
    <row r="101" spans="1:4">
      <c r="A101" s="95">
        <v>31900</v>
      </c>
      <c r="B101" s="96" t="s">
        <v>480</v>
      </c>
      <c r="C101" s="116">
        <v>529647263</v>
      </c>
      <c r="D101" s="117">
        <v>3.1102E-3</v>
      </c>
    </row>
    <row r="102" spans="1:4">
      <c r="A102" s="95">
        <v>32000</v>
      </c>
      <c r="B102" s="96" t="s">
        <v>481</v>
      </c>
      <c r="C102" s="116">
        <v>212912479</v>
      </c>
      <c r="D102" s="117">
        <v>1.2503E-3</v>
      </c>
    </row>
    <row r="103" spans="1:4">
      <c r="A103" s="95">
        <v>32005</v>
      </c>
      <c r="B103" s="96" t="s">
        <v>482</v>
      </c>
      <c r="C103" s="116">
        <v>48015712</v>
      </c>
      <c r="D103" s="117">
        <v>2.8200000000000002E-4</v>
      </c>
    </row>
    <row r="104" spans="1:4">
      <c r="A104" s="95">
        <v>32100</v>
      </c>
      <c r="B104" s="96" t="s">
        <v>483</v>
      </c>
      <c r="C104" s="116">
        <v>132767746</v>
      </c>
      <c r="D104" s="117">
        <v>7.7970000000000003E-4</v>
      </c>
    </row>
    <row r="105" spans="1:4">
      <c r="A105" s="95">
        <v>32200</v>
      </c>
      <c r="B105" s="96" t="s">
        <v>484</v>
      </c>
      <c r="C105" s="116">
        <v>81734058</v>
      </c>
      <c r="D105" s="117">
        <v>4.8000000000000001E-4</v>
      </c>
    </row>
    <row r="106" spans="1:4">
      <c r="A106" s="95">
        <v>32300</v>
      </c>
      <c r="B106" s="96" t="s">
        <v>485</v>
      </c>
      <c r="C106" s="116">
        <v>929025133</v>
      </c>
      <c r="D106" s="117">
        <v>5.4555000000000003E-3</v>
      </c>
    </row>
    <row r="107" spans="1:4">
      <c r="A107" s="95">
        <v>32305</v>
      </c>
      <c r="B107" s="96" t="s">
        <v>486</v>
      </c>
      <c r="C107" s="116">
        <v>95464722</v>
      </c>
      <c r="D107" s="117">
        <v>5.6059999999999997E-4</v>
      </c>
    </row>
    <row r="108" spans="1:4">
      <c r="A108" s="95">
        <v>32400</v>
      </c>
      <c r="B108" s="96" t="s">
        <v>487</v>
      </c>
      <c r="C108" s="116">
        <v>329063472</v>
      </c>
      <c r="D108" s="117">
        <v>1.9323999999999999E-3</v>
      </c>
    </row>
    <row r="109" spans="1:4">
      <c r="A109" s="95">
        <v>32405</v>
      </c>
      <c r="B109" s="96" t="s">
        <v>488</v>
      </c>
      <c r="C109" s="116">
        <v>82246312</v>
      </c>
      <c r="D109" s="117">
        <v>4.8299999999999998E-4</v>
      </c>
    </row>
    <row r="110" spans="1:4">
      <c r="A110" s="95">
        <v>32410</v>
      </c>
      <c r="B110" s="96" t="s">
        <v>489</v>
      </c>
      <c r="C110" s="116">
        <v>131058988</v>
      </c>
      <c r="D110" s="117">
        <v>7.6959999999999995E-4</v>
      </c>
    </row>
    <row r="111" spans="1:4">
      <c r="A111" s="95">
        <v>32500</v>
      </c>
      <c r="B111" s="96" t="s">
        <v>490</v>
      </c>
      <c r="C111" s="116">
        <v>751463629</v>
      </c>
      <c r="D111" s="117">
        <v>4.4127999999999997E-3</v>
      </c>
    </row>
    <row r="112" spans="1:4">
      <c r="A112" s="95">
        <v>32505</v>
      </c>
      <c r="B112" s="96" t="s">
        <v>491</v>
      </c>
      <c r="C112" s="116">
        <v>109586342</v>
      </c>
      <c r="D112" s="117">
        <v>6.4349999999999997E-4</v>
      </c>
    </row>
    <row r="113" spans="1:4">
      <c r="A113" s="95">
        <v>32600</v>
      </c>
      <c r="B113" s="96" t="s">
        <v>492</v>
      </c>
      <c r="C113" s="116">
        <v>2698672923</v>
      </c>
      <c r="D113" s="117">
        <v>1.5847400000000001E-2</v>
      </c>
    </row>
    <row r="114" spans="1:4">
      <c r="A114" s="95">
        <v>32605</v>
      </c>
      <c r="B114" s="96" t="s">
        <v>493</v>
      </c>
      <c r="C114" s="116">
        <v>383772986</v>
      </c>
      <c r="D114" s="117">
        <v>2.2536000000000001E-3</v>
      </c>
    </row>
    <row r="115" spans="1:4">
      <c r="A115" s="95">
        <v>32700</v>
      </c>
      <c r="B115" s="96" t="s">
        <v>494</v>
      </c>
      <c r="C115" s="116">
        <v>229541841</v>
      </c>
      <c r="D115" s="117">
        <v>1.3479E-3</v>
      </c>
    </row>
    <row r="116" spans="1:4">
      <c r="A116" s="95">
        <v>32800</v>
      </c>
      <c r="B116" s="96" t="s">
        <v>495</v>
      </c>
      <c r="C116" s="116">
        <v>307712099</v>
      </c>
      <c r="D116" s="117">
        <v>1.807E-3</v>
      </c>
    </row>
    <row r="117" spans="1:4">
      <c r="A117" s="95">
        <v>32900</v>
      </c>
      <c r="B117" s="96" t="s">
        <v>496</v>
      </c>
      <c r="C117" s="116">
        <v>979338173</v>
      </c>
      <c r="D117" s="117">
        <v>5.751E-3</v>
      </c>
    </row>
    <row r="118" spans="1:4">
      <c r="A118" s="95">
        <v>32901</v>
      </c>
      <c r="B118" s="96" t="s">
        <v>497</v>
      </c>
      <c r="C118" s="116">
        <v>33655642</v>
      </c>
      <c r="D118" s="117">
        <v>1.9760000000000001E-4</v>
      </c>
    </row>
    <row r="119" spans="1:4">
      <c r="A119" s="95">
        <v>32905</v>
      </c>
      <c r="B119" s="96" t="s">
        <v>498</v>
      </c>
      <c r="C119" s="116">
        <v>141526663</v>
      </c>
      <c r="D119" s="117">
        <v>8.3109999999999998E-4</v>
      </c>
    </row>
    <row r="120" spans="1:4">
      <c r="A120" s="95">
        <v>32910</v>
      </c>
      <c r="B120" s="96" t="s">
        <v>499</v>
      </c>
      <c r="C120" s="116">
        <v>178247923</v>
      </c>
      <c r="D120" s="117">
        <v>1.0467E-3</v>
      </c>
    </row>
    <row r="121" spans="1:4">
      <c r="A121" s="95">
        <v>32920</v>
      </c>
      <c r="B121" s="96" t="s">
        <v>500</v>
      </c>
      <c r="C121" s="116">
        <v>146242904</v>
      </c>
      <c r="D121" s="117">
        <v>8.5879999999999995E-4</v>
      </c>
    </row>
    <row r="122" spans="1:4">
      <c r="A122" s="95">
        <v>33000</v>
      </c>
      <c r="B122" s="96" t="s">
        <v>501</v>
      </c>
      <c r="C122" s="116">
        <v>378285211</v>
      </c>
      <c r="D122" s="117">
        <v>2.2214000000000001E-3</v>
      </c>
    </row>
    <row r="123" spans="1:4">
      <c r="A123" s="95">
        <v>33001</v>
      </c>
      <c r="B123" s="96" t="s">
        <v>502</v>
      </c>
      <c r="C123" s="116">
        <v>10066611</v>
      </c>
      <c r="D123" s="117">
        <v>5.91E-5</v>
      </c>
    </row>
    <row r="124" spans="1:4">
      <c r="A124" s="95">
        <v>33027</v>
      </c>
      <c r="B124" s="96" t="s">
        <v>503</v>
      </c>
      <c r="C124" s="116">
        <v>38902117</v>
      </c>
      <c r="D124" s="117">
        <v>2.284E-4</v>
      </c>
    </row>
    <row r="125" spans="1:4">
      <c r="A125" s="95">
        <v>33100</v>
      </c>
      <c r="B125" s="96" t="s">
        <v>504</v>
      </c>
      <c r="C125" s="116">
        <v>540831654</v>
      </c>
      <c r="D125" s="117">
        <v>3.1759000000000002E-3</v>
      </c>
    </row>
    <row r="126" spans="1:4">
      <c r="A126" s="95">
        <v>33105</v>
      </c>
      <c r="B126" s="96" t="s">
        <v>505</v>
      </c>
      <c r="C126" s="116">
        <v>60795810</v>
      </c>
      <c r="D126" s="117">
        <v>3.57E-4</v>
      </c>
    </row>
    <row r="127" spans="1:4">
      <c r="A127" s="95">
        <v>33200</v>
      </c>
      <c r="B127" s="96" t="s">
        <v>506</v>
      </c>
      <c r="C127" s="116">
        <v>2360413439</v>
      </c>
      <c r="D127" s="117">
        <v>1.3861E-2</v>
      </c>
    </row>
    <row r="128" spans="1:4">
      <c r="A128" s="95">
        <v>33202</v>
      </c>
      <c r="B128" s="96" t="s">
        <v>507</v>
      </c>
      <c r="C128" s="116">
        <v>28241065</v>
      </c>
      <c r="D128" s="117">
        <v>1.6579999999999999E-4</v>
      </c>
    </row>
    <row r="129" spans="1:4">
      <c r="A129" s="95">
        <v>33203</v>
      </c>
      <c r="B129" s="96" t="s">
        <v>508</v>
      </c>
      <c r="C129" s="116">
        <v>19541159</v>
      </c>
      <c r="D129" s="117">
        <v>1.148E-4</v>
      </c>
    </row>
    <row r="130" spans="1:4">
      <c r="A130" s="95">
        <v>33204</v>
      </c>
      <c r="B130" s="96" t="s">
        <v>509</v>
      </c>
      <c r="C130" s="116">
        <v>68952111</v>
      </c>
      <c r="D130" s="117">
        <v>4.0489999999999998E-4</v>
      </c>
    </row>
    <row r="131" spans="1:4">
      <c r="A131" s="95">
        <v>33205</v>
      </c>
      <c r="B131" s="96" t="s">
        <v>510</v>
      </c>
      <c r="C131" s="116">
        <v>190436540</v>
      </c>
      <c r="D131" s="117">
        <v>1.1183E-3</v>
      </c>
    </row>
    <row r="132" spans="1:4">
      <c r="A132" s="95">
        <v>33206</v>
      </c>
      <c r="B132" s="96" t="s">
        <v>511</v>
      </c>
      <c r="C132" s="116">
        <v>15561725</v>
      </c>
      <c r="D132" s="117">
        <v>9.1399999999999999E-5</v>
      </c>
    </row>
    <row r="133" spans="1:4">
      <c r="A133" s="95">
        <v>33207</v>
      </c>
      <c r="B133" s="96" t="s">
        <v>512</v>
      </c>
      <c r="C133" s="116">
        <v>31930114</v>
      </c>
      <c r="D133" s="117">
        <v>1.875E-4</v>
      </c>
    </row>
    <row r="134" spans="1:4">
      <c r="A134" s="95">
        <v>33208</v>
      </c>
      <c r="B134" s="96" t="s">
        <v>513</v>
      </c>
      <c r="C134" s="116">
        <v>5103787</v>
      </c>
      <c r="D134" s="117">
        <v>3.0000000000000001E-5</v>
      </c>
    </row>
    <row r="135" spans="1:4">
      <c r="A135" s="95">
        <v>33209</v>
      </c>
      <c r="B135" s="96" t="s">
        <v>514</v>
      </c>
      <c r="C135" s="116">
        <v>11768698</v>
      </c>
      <c r="D135" s="117">
        <v>6.9099999999999999E-5</v>
      </c>
    </row>
    <row r="136" spans="1:4">
      <c r="A136" s="95">
        <v>33300</v>
      </c>
      <c r="B136" s="96" t="s">
        <v>515</v>
      </c>
      <c r="C136" s="116">
        <v>340240810</v>
      </c>
      <c r="D136" s="117">
        <v>1.9980000000000002E-3</v>
      </c>
    </row>
    <row r="137" spans="1:4">
      <c r="A137" s="95">
        <v>33305</v>
      </c>
      <c r="B137" s="96" t="s">
        <v>516</v>
      </c>
      <c r="C137" s="116">
        <v>86758747</v>
      </c>
      <c r="D137" s="117">
        <v>5.0949999999999997E-4</v>
      </c>
    </row>
    <row r="138" spans="1:4">
      <c r="A138" s="95">
        <v>33400</v>
      </c>
      <c r="B138" s="96" t="s">
        <v>517</v>
      </c>
      <c r="C138" s="116">
        <v>3025967619</v>
      </c>
      <c r="D138" s="117">
        <v>1.7769400000000001E-2</v>
      </c>
    </row>
    <row r="139" spans="1:4">
      <c r="A139" s="95">
        <v>33402</v>
      </c>
      <c r="B139" s="96" t="s">
        <v>518</v>
      </c>
      <c r="C139" s="116">
        <v>23937074</v>
      </c>
      <c r="D139" s="117">
        <v>1.406E-4</v>
      </c>
    </row>
    <row r="140" spans="1:4">
      <c r="A140" s="95">
        <v>33405</v>
      </c>
      <c r="B140" s="96" t="s">
        <v>519</v>
      </c>
      <c r="C140" s="116">
        <v>304144972</v>
      </c>
      <c r="D140" s="117">
        <v>1.786E-3</v>
      </c>
    </row>
    <row r="141" spans="1:4">
      <c r="A141" s="95">
        <v>33500</v>
      </c>
      <c r="B141" s="96" t="s">
        <v>520</v>
      </c>
      <c r="C141" s="116">
        <v>505844242</v>
      </c>
      <c r="D141" s="117">
        <v>2.9705000000000001E-3</v>
      </c>
    </row>
    <row r="142" spans="1:4">
      <c r="A142" s="95">
        <v>33501</v>
      </c>
      <c r="B142" s="96" t="s">
        <v>521</v>
      </c>
      <c r="C142" s="116">
        <v>10504364</v>
      </c>
      <c r="D142" s="117">
        <v>6.1699999999999995E-5</v>
      </c>
    </row>
    <row r="143" spans="1:4">
      <c r="A143" s="95">
        <v>33600</v>
      </c>
      <c r="B143" s="96" t="s">
        <v>522</v>
      </c>
      <c r="C143" s="116">
        <v>1603241986</v>
      </c>
      <c r="D143" s="117">
        <v>9.4146999999999998E-3</v>
      </c>
    </row>
    <row r="144" spans="1:4">
      <c r="A144" s="95">
        <v>33605</v>
      </c>
      <c r="B144" s="96" t="s">
        <v>523</v>
      </c>
      <c r="C144" s="116">
        <v>213443449</v>
      </c>
      <c r="D144" s="117">
        <v>1.2534E-3</v>
      </c>
    </row>
    <row r="145" spans="1:4">
      <c r="A145" s="95">
        <v>33700</v>
      </c>
      <c r="B145" s="96" t="s">
        <v>524</v>
      </c>
      <c r="C145" s="116">
        <v>113746970</v>
      </c>
      <c r="D145" s="117">
        <v>6.6799999999999997E-4</v>
      </c>
    </row>
    <row r="146" spans="1:4">
      <c r="A146" s="95">
        <v>33800</v>
      </c>
      <c r="B146" s="96" t="s">
        <v>525</v>
      </c>
      <c r="C146" s="116">
        <v>86004421</v>
      </c>
      <c r="D146" s="117">
        <v>5.0500000000000002E-4</v>
      </c>
    </row>
    <row r="147" spans="1:4">
      <c r="A147" s="95">
        <v>33900</v>
      </c>
      <c r="B147" s="96" t="s">
        <v>526</v>
      </c>
      <c r="C147" s="116">
        <v>448699530</v>
      </c>
      <c r="D147" s="117">
        <v>2.6348999999999999E-3</v>
      </c>
    </row>
    <row r="148" spans="1:4">
      <c r="A148" s="95">
        <v>34000</v>
      </c>
      <c r="B148" s="96" t="s">
        <v>527</v>
      </c>
      <c r="C148" s="116">
        <v>195735825</v>
      </c>
      <c r="D148" s="117">
        <v>1.1494000000000001E-3</v>
      </c>
    </row>
    <row r="149" spans="1:4">
      <c r="A149" s="95">
        <v>34100</v>
      </c>
      <c r="B149" s="96" t="s">
        <v>528</v>
      </c>
      <c r="C149" s="116">
        <v>4441086748</v>
      </c>
      <c r="D149" s="117">
        <v>2.6079399999999999E-2</v>
      </c>
    </row>
    <row r="150" spans="1:4">
      <c r="A150" s="95">
        <v>34105</v>
      </c>
      <c r="B150" s="96" t="s">
        <v>529</v>
      </c>
      <c r="C150" s="116">
        <v>372585536</v>
      </c>
      <c r="D150" s="117">
        <v>2.1879E-3</v>
      </c>
    </row>
    <row r="151" spans="1:4">
      <c r="A151" s="95">
        <v>34200</v>
      </c>
      <c r="B151" s="96" t="s">
        <v>530</v>
      </c>
      <c r="C151" s="116">
        <v>170585589</v>
      </c>
      <c r="D151" s="117">
        <v>1.0016999999999999E-3</v>
      </c>
    </row>
    <row r="152" spans="1:4">
      <c r="A152" s="95">
        <v>34205</v>
      </c>
      <c r="B152" s="96" t="s">
        <v>531</v>
      </c>
      <c r="C152" s="116">
        <v>69599224</v>
      </c>
      <c r="D152" s="117">
        <v>4.0870000000000001E-4</v>
      </c>
    </row>
    <row r="153" spans="1:4">
      <c r="A153" s="95">
        <v>34220</v>
      </c>
      <c r="B153" s="96" t="s">
        <v>532</v>
      </c>
      <c r="C153" s="116">
        <v>155206535</v>
      </c>
      <c r="D153" s="117">
        <v>9.1140000000000004E-4</v>
      </c>
    </row>
    <row r="154" spans="1:4">
      <c r="A154" s="95">
        <v>34230</v>
      </c>
      <c r="B154" s="96" t="s">
        <v>533</v>
      </c>
      <c r="C154" s="116">
        <v>73076508</v>
      </c>
      <c r="D154" s="117">
        <v>4.2910000000000002E-4</v>
      </c>
    </row>
    <row r="155" spans="1:4">
      <c r="A155" s="95">
        <v>34300</v>
      </c>
      <c r="B155" s="96" t="s">
        <v>534</v>
      </c>
      <c r="C155" s="116">
        <v>1049072210</v>
      </c>
      <c r="D155" s="117">
        <v>6.1605000000000002E-3</v>
      </c>
    </row>
    <row r="156" spans="1:4">
      <c r="A156" s="95">
        <v>34400</v>
      </c>
      <c r="B156" s="96" t="s">
        <v>535</v>
      </c>
      <c r="C156" s="116">
        <v>445321897</v>
      </c>
      <c r="D156" s="117">
        <v>2.6151E-3</v>
      </c>
    </row>
    <row r="157" spans="1:4">
      <c r="A157" s="95">
        <v>34405</v>
      </c>
      <c r="B157" s="96" t="s">
        <v>536</v>
      </c>
      <c r="C157" s="116">
        <v>93311472</v>
      </c>
      <c r="D157" s="117">
        <v>5.4799999999999998E-4</v>
      </c>
    </row>
    <row r="158" spans="1:4">
      <c r="A158" s="95">
        <v>34500</v>
      </c>
      <c r="B158" s="96" t="s">
        <v>537</v>
      </c>
      <c r="C158" s="116">
        <v>765261550</v>
      </c>
      <c r="D158" s="117">
        <v>4.4938000000000001E-3</v>
      </c>
    </row>
    <row r="159" spans="1:4">
      <c r="A159" s="95">
        <v>34501</v>
      </c>
      <c r="B159" s="96" t="s">
        <v>538</v>
      </c>
      <c r="C159" s="116">
        <v>8785161</v>
      </c>
      <c r="D159" s="117">
        <v>5.1600000000000001E-5</v>
      </c>
    </row>
    <row r="160" spans="1:4">
      <c r="A160" s="95">
        <v>34505</v>
      </c>
      <c r="B160" s="96" t="s">
        <v>539</v>
      </c>
      <c r="C160" s="116">
        <v>94589427</v>
      </c>
      <c r="D160" s="117">
        <v>5.555E-4</v>
      </c>
    </row>
    <row r="161" spans="1:4">
      <c r="A161" s="95">
        <v>34600</v>
      </c>
      <c r="B161" s="96" t="s">
        <v>540</v>
      </c>
      <c r="C161" s="116">
        <v>180240834</v>
      </c>
      <c r="D161" s="117">
        <v>1.0583999999999999E-3</v>
      </c>
    </row>
    <row r="162" spans="1:4">
      <c r="A162" s="95">
        <v>34605</v>
      </c>
      <c r="B162" s="96" t="s">
        <v>541</v>
      </c>
      <c r="C162" s="116">
        <v>42171666</v>
      </c>
      <c r="D162" s="117">
        <v>2.476E-4</v>
      </c>
    </row>
    <row r="163" spans="1:4">
      <c r="A163" s="95">
        <v>34700</v>
      </c>
      <c r="B163" s="96" t="s">
        <v>542</v>
      </c>
      <c r="C163" s="116">
        <v>502347260</v>
      </c>
      <c r="D163" s="117">
        <v>2.9499000000000001E-3</v>
      </c>
    </row>
    <row r="164" spans="1:4">
      <c r="A164" s="95">
        <v>34800</v>
      </c>
      <c r="B164" s="96" t="s">
        <v>543</v>
      </c>
      <c r="C164" s="116">
        <v>51423048</v>
      </c>
      <c r="D164" s="117">
        <v>3.0200000000000002E-4</v>
      </c>
    </row>
    <row r="165" spans="1:4">
      <c r="A165" s="95">
        <v>34900</v>
      </c>
      <c r="B165" s="96" t="s">
        <v>544</v>
      </c>
      <c r="C165" s="116">
        <v>1094443213</v>
      </c>
      <c r="D165" s="117">
        <v>6.4269000000000001E-3</v>
      </c>
    </row>
    <row r="166" spans="1:4">
      <c r="A166" s="95">
        <v>34901</v>
      </c>
      <c r="B166" s="96" t="s">
        <v>545</v>
      </c>
      <c r="C166" s="116">
        <v>27909202</v>
      </c>
      <c r="D166" s="117">
        <v>1.639E-4</v>
      </c>
    </row>
    <row r="167" spans="1:4">
      <c r="A167" s="95">
        <v>34903</v>
      </c>
      <c r="B167" s="96" t="s">
        <v>546</v>
      </c>
      <c r="C167" s="116">
        <v>1750220</v>
      </c>
      <c r="D167" s="117">
        <v>1.03E-5</v>
      </c>
    </row>
    <row r="168" spans="1:4">
      <c r="A168" s="95">
        <v>34905</v>
      </c>
      <c r="B168" s="96" t="s">
        <v>547</v>
      </c>
      <c r="C168" s="116">
        <v>110145219</v>
      </c>
      <c r="D168" s="117">
        <v>6.468E-4</v>
      </c>
    </row>
    <row r="169" spans="1:4">
      <c r="A169" s="95">
        <v>34910</v>
      </c>
      <c r="B169" s="96" t="s">
        <v>548</v>
      </c>
      <c r="C169" s="116">
        <v>344826539</v>
      </c>
      <c r="D169" s="117">
        <v>2.0249000000000001E-3</v>
      </c>
    </row>
    <row r="170" spans="1:4">
      <c r="A170" s="95">
        <v>35000</v>
      </c>
      <c r="B170" s="96" t="s">
        <v>549</v>
      </c>
      <c r="C170" s="116">
        <v>221604542</v>
      </c>
      <c r="D170" s="117">
        <v>1.3013E-3</v>
      </c>
    </row>
    <row r="171" spans="1:4">
      <c r="A171" s="95">
        <v>35005</v>
      </c>
      <c r="B171" s="96" t="s">
        <v>550</v>
      </c>
      <c r="C171" s="116">
        <v>104446844</v>
      </c>
      <c r="D171" s="117">
        <v>6.133E-4</v>
      </c>
    </row>
    <row r="172" spans="1:4">
      <c r="A172" s="95">
        <v>35100</v>
      </c>
      <c r="B172" s="96" t="s">
        <v>551</v>
      </c>
      <c r="C172" s="116">
        <v>1943610128</v>
      </c>
      <c r="D172" s="117">
        <v>1.1413400000000001E-2</v>
      </c>
    </row>
    <row r="173" spans="1:4">
      <c r="A173" s="95">
        <v>35105</v>
      </c>
      <c r="B173" s="96" t="s">
        <v>552</v>
      </c>
      <c r="C173" s="116">
        <v>180913688</v>
      </c>
      <c r="D173" s="117">
        <v>1.0624E-3</v>
      </c>
    </row>
    <row r="174" spans="1:4">
      <c r="A174" s="95">
        <v>35106</v>
      </c>
      <c r="B174" s="96" t="s">
        <v>553</v>
      </c>
      <c r="C174" s="116">
        <v>45347219</v>
      </c>
      <c r="D174" s="117">
        <v>2.6630000000000002E-4</v>
      </c>
    </row>
    <row r="175" spans="1:4">
      <c r="A175" s="95">
        <v>35200</v>
      </c>
      <c r="B175" s="96" t="s">
        <v>554</v>
      </c>
      <c r="C175" s="116">
        <v>83553046</v>
      </c>
      <c r="D175" s="117">
        <v>4.9069999999999995E-4</v>
      </c>
    </row>
    <row r="176" spans="1:4">
      <c r="A176" s="95">
        <v>35300</v>
      </c>
      <c r="B176" s="96" t="s">
        <v>555</v>
      </c>
      <c r="C176" s="116">
        <v>569720739</v>
      </c>
      <c r="D176" s="117">
        <v>3.3455999999999998E-3</v>
      </c>
    </row>
    <row r="177" spans="1:4">
      <c r="A177" s="95">
        <v>35305</v>
      </c>
      <c r="B177" s="96" t="s">
        <v>556</v>
      </c>
      <c r="C177" s="116">
        <v>214516259</v>
      </c>
      <c r="D177" s="117">
        <v>1.2597000000000001E-3</v>
      </c>
    </row>
    <row r="178" spans="1:4">
      <c r="A178" s="95">
        <v>35400</v>
      </c>
      <c r="B178" s="96" t="s">
        <v>557</v>
      </c>
      <c r="C178" s="116">
        <v>455841642</v>
      </c>
      <c r="D178" s="117">
        <v>2.6768E-3</v>
      </c>
    </row>
    <row r="179" spans="1:4">
      <c r="A179" s="95">
        <v>35401</v>
      </c>
      <c r="B179" s="96" t="s">
        <v>558</v>
      </c>
      <c r="C179" s="116">
        <v>4197896</v>
      </c>
      <c r="D179" s="117">
        <v>2.4700000000000001E-5</v>
      </c>
    </row>
    <row r="180" spans="1:4">
      <c r="A180" s="95">
        <v>35405</v>
      </c>
      <c r="B180" s="96" t="s">
        <v>559</v>
      </c>
      <c r="C180" s="116">
        <v>158082424</v>
      </c>
      <c r="D180" s="117">
        <v>9.2829999999999996E-4</v>
      </c>
    </row>
    <row r="181" spans="1:4">
      <c r="A181" s="95">
        <v>35500</v>
      </c>
      <c r="B181" s="96" t="s">
        <v>560</v>
      </c>
      <c r="C181" s="116">
        <v>649863439</v>
      </c>
      <c r="D181" s="117">
        <v>3.8162000000000001E-3</v>
      </c>
    </row>
    <row r="182" spans="1:4">
      <c r="A182" s="95">
        <v>35600</v>
      </c>
      <c r="B182" s="96" t="s">
        <v>561</v>
      </c>
      <c r="C182" s="116">
        <v>249039964</v>
      </c>
      <c r="D182" s="117">
        <v>1.4624E-3</v>
      </c>
    </row>
    <row r="183" spans="1:4">
      <c r="A183" s="95">
        <v>35700</v>
      </c>
      <c r="B183" s="96" t="s">
        <v>562</v>
      </c>
      <c r="C183" s="116">
        <v>140294928</v>
      </c>
      <c r="D183" s="117">
        <v>8.2390000000000002E-4</v>
      </c>
    </row>
    <row r="184" spans="1:4">
      <c r="A184" s="95">
        <v>35800</v>
      </c>
      <c r="B184" s="96" t="s">
        <v>563</v>
      </c>
      <c r="C184" s="116">
        <v>202087906</v>
      </c>
      <c r="D184" s="117">
        <v>1.1867E-3</v>
      </c>
    </row>
    <row r="185" spans="1:4">
      <c r="A185" s="95">
        <v>35805</v>
      </c>
      <c r="B185" s="96" t="s">
        <v>564</v>
      </c>
      <c r="C185" s="116">
        <v>31612496</v>
      </c>
      <c r="D185" s="117">
        <v>1.8560000000000001E-4</v>
      </c>
    </row>
    <row r="186" spans="1:4">
      <c r="A186" s="95">
        <v>35900</v>
      </c>
      <c r="B186" s="96" t="s">
        <v>565</v>
      </c>
      <c r="C186" s="116">
        <v>379024722</v>
      </c>
      <c r="D186" s="117">
        <v>2.2257000000000002E-3</v>
      </c>
    </row>
    <row r="187" spans="1:4">
      <c r="A187" s="95">
        <v>35905</v>
      </c>
      <c r="B187" s="96" t="s">
        <v>566</v>
      </c>
      <c r="C187" s="116">
        <v>49838385</v>
      </c>
      <c r="D187" s="117">
        <v>2.9270000000000001E-4</v>
      </c>
    </row>
    <row r="188" spans="1:4">
      <c r="A188" s="95">
        <v>36000</v>
      </c>
      <c r="B188" s="96" t="s">
        <v>567</v>
      </c>
      <c r="C188" s="116">
        <v>8895219969</v>
      </c>
      <c r="D188" s="117">
        <v>5.2235299999999998E-2</v>
      </c>
    </row>
    <row r="189" spans="1:4">
      <c r="A189" s="95">
        <v>36001</v>
      </c>
      <c r="B189" s="96" t="s">
        <v>568</v>
      </c>
      <c r="C189" s="116">
        <v>4542279</v>
      </c>
      <c r="D189" s="117">
        <v>2.6699999999999998E-5</v>
      </c>
    </row>
    <row r="190" spans="1:4">
      <c r="A190" s="95">
        <v>36002</v>
      </c>
      <c r="B190" s="96" t="s">
        <v>569</v>
      </c>
      <c r="C190" s="116">
        <v>24992531</v>
      </c>
      <c r="D190" s="117">
        <v>1.4679999999999999E-4</v>
      </c>
    </row>
    <row r="191" spans="1:4">
      <c r="A191" s="95">
        <v>36003</v>
      </c>
      <c r="B191" s="96" t="s">
        <v>570</v>
      </c>
      <c r="C191" s="116">
        <v>66010446</v>
      </c>
      <c r="D191" s="117">
        <v>3.8759999999999999E-4</v>
      </c>
    </row>
    <row r="192" spans="1:4">
      <c r="A192" s="95">
        <v>36004</v>
      </c>
      <c r="B192" s="96" t="s">
        <v>571</v>
      </c>
      <c r="C192" s="116">
        <v>33599580</v>
      </c>
      <c r="D192" s="117">
        <v>1.973E-4</v>
      </c>
    </row>
    <row r="193" spans="1:4">
      <c r="A193" s="95">
        <v>36005</v>
      </c>
      <c r="B193" s="96" t="s">
        <v>572</v>
      </c>
      <c r="C193" s="116">
        <v>756899608</v>
      </c>
      <c r="D193" s="117">
        <v>4.4447000000000002E-3</v>
      </c>
    </row>
    <row r="194" spans="1:4">
      <c r="A194" s="95">
        <v>36006</v>
      </c>
      <c r="B194" s="96" t="s">
        <v>573</v>
      </c>
      <c r="C194" s="116">
        <v>82296269</v>
      </c>
      <c r="D194" s="117">
        <v>4.8329999999999998E-4</v>
      </c>
    </row>
    <row r="195" spans="1:4">
      <c r="A195" s="95">
        <v>36007</v>
      </c>
      <c r="B195" s="96" t="s">
        <v>574</v>
      </c>
      <c r="C195" s="116">
        <v>27996669</v>
      </c>
      <c r="D195" s="117">
        <v>1.6440000000000001E-4</v>
      </c>
    </row>
    <row r="196" spans="1:4">
      <c r="A196" s="95">
        <v>36008</v>
      </c>
      <c r="B196" s="96" t="s">
        <v>575</v>
      </c>
      <c r="C196" s="116">
        <v>87251733</v>
      </c>
      <c r="D196" s="117">
        <v>5.1239999999999999E-4</v>
      </c>
    </row>
    <row r="197" spans="1:4">
      <c r="A197" s="95">
        <v>36009</v>
      </c>
      <c r="B197" s="96" t="s">
        <v>576</v>
      </c>
      <c r="C197" s="116">
        <v>27122899</v>
      </c>
      <c r="D197" s="117">
        <v>1.593E-4</v>
      </c>
    </row>
    <row r="198" spans="1:4">
      <c r="A198" s="95">
        <v>36100</v>
      </c>
      <c r="B198" s="96" t="s">
        <v>577</v>
      </c>
      <c r="C198" s="116">
        <v>114527190</v>
      </c>
      <c r="D198" s="117">
        <v>6.7250000000000003E-4</v>
      </c>
    </row>
    <row r="199" spans="1:4">
      <c r="A199" s="95">
        <v>36102</v>
      </c>
      <c r="B199" s="96" t="s">
        <v>578</v>
      </c>
      <c r="C199" s="116">
        <v>27713089</v>
      </c>
      <c r="D199" s="117">
        <v>1.627E-4</v>
      </c>
    </row>
    <row r="200" spans="1:4">
      <c r="A200" s="95">
        <v>36105</v>
      </c>
      <c r="B200" s="96" t="s">
        <v>579</v>
      </c>
      <c r="C200" s="116">
        <v>58669980</v>
      </c>
      <c r="D200" s="117">
        <v>3.4450000000000003E-4</v>
      </c>
    </row>
    <row r="201" spans="1:4">
      <c r="A201" s="95">
        <v>36200</v>
      </c>
      <c r="B201" s="96" t="s">
        <v>580</v>
      </c>
      <c r="C201" s="116">
        <v>235217460</v>
      </c>
      <c r="D201" s="117">
        <v>1.3813E-3</v>
      </c>
    </row>
    <row r="202" spans="1:4">
      <c r="A202" s="95">
        <v>36205</v>
      </c>
      <c r="B202" s="96" t="s">
        <v>581</v>
      </c>
      <c r="C202" s="116">
        <v>41496389</v>
      </c>
      <c r="D202" s="117">
        <v>2.4369999999999999E-4</v>
      </c>
    </row>
    <row r="203" spans="1:4">
      <c r="A203" s="95">
        <v>36300</v>
      </c>
      <c r="B203" s="96" t="s">
        <v>582</v>
      </c>
      <c r="C203" s="116">
        <v>743835092</v>
      </c>
      <c r="D203" s="117">
        <v>4.3680000000000004E-3</v>
      </c>
    </row>
    <row r="204" spans="1:4">
      <c r="A204" s="95">
        <v>36301</v>
      </c>
      <c r="B204" s="96" t="s">
        <v>583</v>
      </c>
      <c r="C204" s="116">
        <v>9600363</v>
      </c>
      <c r="D204" s="117">
        <v>5.6400000000000002E-5</v>
      </c>
    </row>
    <row r="205" spans="1:4">
      <c r="A205" s="95">
        <v>36302</v>
      </c>
      <c r="B205" s="96" t="s">
        <v>584</v>
      </c>
      <c r="C205" s="116">
        <v>18896300</v>
      </c>
      <c r="D205" s="117">
        <v>1.11E-4</v>
      </c>
    </row>
    <row r="206" spans="1:4">
      <c r="A206" s="95">
        <v>36305</v>
      </c>
      <c r="B206" s="96" t="s">
        <v>585</v>
      </c>
      <c r="C206" s="116">
        <v>149767205</v>
      </c>
      <c r="D206" s="117">
        <v>8.7949999999999996E-4</v>
      </c>
    </row>
    <row r="207" spans="1:4">
      <c r="A207" s="95">
        <v>36310</v>
      </c>
      <c r="B207" s="96" t="s">
        <v>586</v>
      </c>
      <c r="C207" s="116" t="s">
        <v>697</v>
      </c>
      <c r="D207" s="117">
        <v>0</v>
      </c>
    </row>
    <row r="208" spans="1:4">
      <c r="A208" s="95">
        <v>36400</v>
      </c>
      <c r="B208" s="96" t="s">
        <v>587</v>
      </c>
      <c r="C208" s="116">
        <v>798178935</v>
      </c>
      <c r="D208" s="117">
        <v>4.6870999999999996E-3</v>
      </c>
    </row>
    <row r="209" spans="1:4">
      <c r="A209" s="95">
        <v>36405</v>
      </c>
      <c r="B209" s="96" t="s">
        <v>588</v>
      </c>
      <c r="C209" s="116">
        <v>135739118</v>
      </c>
      <c r="D209" s="117">
        <v>7.9710000000000002E-4</v>
      </c>
    </row>
    <row r="210" spans="1:4">
      <c r="A210" s="95">
        <v>36500</v>
      </c>
      <c r="B210" s="96" t="s">
        <v>589</v>
      </c>
      <c r="C210" s="116">
        <v>1576913736</v>
      </c>
      <c r="D210" s="117">
        <v>9.2601000000000003E-3</v>
      </c>
    </row>
    <row r="211" spans="1:4">
      <c r="A211" s="95">
        <v>36501</v>
      </c>
      <c r="B211" s="96" t="s">
        <v>590</v>
      </c>
      <c r="C211" s="116">
        <v>18846349</v>
      </c>
      <c r="D211" s="117">
        <v>1.1069999999999999E-4</v>
      </c>
    </row>
    <row r="212" spans="1:4">
      <c r="A212" s="95">
        <v>36502</v>
      </c>
      <c r="B212" s="96" t="s">
        <v>591</v>
      </c>
      <c r="C212" s="116">
        <v>7778712</v>
      </c>
      <c r="D212" s="117">
        <v>4.57E-5</v>
      </c>
    </row>
    <row r="213" spans="1:4">
      <c r="A213" s="95">
        <v>36505</v>
      </c>
      <c r="B213" s="96" t="s">
        <v>592</v>
      </c>
      <c r="C213" s="116">
        <v>314693107</v>
      </c>
      <c r="D213" s="117">
        <v>1.848E-3</v>
      </c>
    </row>
    <row r="214" spans="1:4">
      <c r="A214" s="95">
        <v>36600</v>
      </c>
      <c r="B214" s="96" t="s">
        <v>593</v>
      </c>
      <c r="C214" s="116">
        <v>116482565</v>
      </c>
      <c r="D214" s="117">
        <v>6.8400000000000004E-4</v>
      </c>
    </row>
    <row r="215" spans="1:4">
      <c r="A215" s="95">
        <v>36601</v>
      </c>
      <c r="B215" s="96" t="s">
        <v>594</v>
      </c>
      <c r="C215" s="116">
        <v>62609066</v>
      </c>
      <c r="D215" s="117">
        <v>3.6769999999999999E-4</v>
      </c>
    </row>
    <row r="216" spans="1:4">
      <c r="A216" s="95">
        <v>36700</v>
      </c>
      <c r="B216" s="96" t="s">
        <v>595</v>
      </c>
      <c r="C216" s="116">
        <v>1363004321</v>
      </c>
      <c r="D216" s="117">
        <v>8.0040000000000007E-3</v>
      </c>
    </row>
    <row r="217" spans="1:4">
      <c r="A217" s="95">
        <v>36701</v>
      </c>
      <c r="B217" s="96" t="s">
        <v>596</v>
      </c>
      <c r="C217" s="116">
        <v>6984671</v>
      </c>
      <c r="D217" s="117">
        <v>4.1E-5</v>
      </c>
    </row>
    <row r="218" spans="1:4">
      <c r="A218" s="95">
        <v>36705</v>
      </c>
      <c r="B218" s="96" t="s">
        <v>597</v>
      </c>
      <c r="C218" s="116">
        <v>158358736</v>
      </c>
      <c r="D218" s="117">
        <v>9.299E-4</v>
      </c>
    </row>
    <row r="219" spans="1:4">
      <c r="A219" s="95">
        <v>36800</v>
      </c>
      <c r="B219" s="96" t="s">
        <v>598</v>
      </c>
      <c r="C219" s="116">
        <v>515808783</v>
      </c>
      <c r="D219" s="117">
        <v>3.029E-3</v>
      </c>
    </row>
    <row r="220" spans="1:4">
      <c r="A220" s="95">
        <v>36802</v>
      </c>
      <c r="B220" s="96" t="s">
        <v>599</v>
      </c>
      <c r="C220" s="116">
        <v>13835151</v>
      </c>
      <c r="D220" s="117">
        <v>8.1199999999999995E-5</v>
      </c>
    </row>
    <row r="221" spans="1:4">
      <c r="A221" s="95">
        <v>36810</v>
      </c>
      <c r="B221" s="96" t="s">
        <v>600</v>
      </c>
      <c r="C221" s="116">
        <v>1009278392</v>
      </c>
      <c r="D221" s="117">
        <v>5.9268000000000003E-3</v>
      </c>
    </row>
    <row r="222" spans="1:4">
      <c r="A222" s="95">
        <v>36900</v>
      </c>
      <c r="B222" s="96" t="s">
        <v>601</v>
      </c>
      <c r="C222" s="116">
        <v>96356129</v>
      </c>
      <c r="D222" s="117">
        <v>5.6579999999999998E-4</v>
      </c>
    </row>
    <row r="223" spans="1:4">
      <c r="A223" s="95">
        <v>36901</v>
      </c>
      <c r="B223" s="96" t="s">
        <v>602</v>
      </c>
      <c r="C223" s="116">
        <v>31532940</v>
      </c>
      <c r="D223" s="117">
        <v>1.852E-4</v>
      </c>
    </row>
    <row r="224" spans="1:4">
      <c r="A224" s="95">
        <v>36905</v>
      </c>
      <c r="B224" s="96" t="s">
        <v>603</v>
      </c>
      <c r="C224" s="116">
        <v>28863283</v>
      </c>
      <c r="D224" s="117">
        <v>1.695E-4</v>
      </c>
    </row>
    <row r="225" spans="1:4">
      <c r="A225" s="95">
        <v>37000</v>
      </c>
      <c r="B225" s="96" t="s">
        <v>604</v>
      </c>
      <c r="C225" s="116">
        <v>332757912</v>
      </c>
      <c r="D225" s="117">
        <v>1.9540999999999998E-3</v>
      </c>
    </row>
    <row r="226" spans="1:4">
      <c r="A226" s="95">
        <v>37001</v>
      </c>
      <c r="B226" s="96" t="s">
        <v>327</v>
      </c>
      <c r="C226" s="116">
        <v>5375081</v>
      </c>
      <c r="D226" s="117">
        <v>3.1600000000000002E-5</v>
      </c>
    </row>
    <row r="227" spans="1:4">
      <c r="A227" s="95">
        <v>37005</v>
      </c>
      <c r="B227" s="96" t="s">
        <v>605</v>
      </c>
      <c r="C227" s="116">
        <v>78274982</v>
      </c>
      <c r="D227" s="117">
        <v>4.5970000000000001E-4</v>
      </c>
    </row>
    <row r="228" spans="1:4">
      <c r="A228" s="95">
        <v>37100</v>
      </c>
      <c r="B228" s="96" t="s">
        <v>606</v>
      </c>
      <c r="C228" s="116">
        <v>469086413</v>
      </c>
      <c r="D228" s="117">
        <v>2.7545999999999998E-3</v>
      </c>
    </row>
    <row r="229" spans="1:4">
      <c r="A229" s="95">
        <v>37200</v>
      </c>
      <c r="B229" s="96" t="s">
        <v>607</v>
      </c>
      <c r="C229" s="116">
        <v>106077822</v>
      </c>
      <c r="D229" s="117">
        <v>6.2290000000000002E-4</v>
      </c>
    </row>
    <row r="230" spans="1:4">
      <c r="A230" s="95">
        <v>37300</v>
      </c>
      <c r="B230" s="96" t="s">
        <v>608</v>
      </c>
      <c r="C230" s="116">
        <v>278889168</v>
      </c>
      <c r="D230" s="117">
        <v>1.6377E-3</v>
      </c>
    </row>
    <row r="231" spans="1:4">
      <c r="A231" s="95">
        <v>37301</v>
      </c>
      <c r="B231" s="96" t="s">
        <v>609</v>
      </c>
      <c r="C231" s="116">
        <v>30536192</v>
      </c>
      <c r="D231" s="117">
        <v>1.7929999999999999E-4</v>
      </c>
    </row>
    <row r="232" spans="1:4">
      <c r="A232" s="95">
        <v>37305</v>
      </c>
      <c r="B232" s="96" t="s">
        <v>610</v>
      </c>
      <c r="C232" s="116">
        <v>81814080</v>
      </c>
      <c r="D232" s="117">
        <v>4.8040000000000002E-4</v>
      </c>
    </row>
    <row r="233" spans="1:4">
      <c r="A233" s="95">
        <v>37400</v>
      </c>
      <c r="B233" s="96" t="s">
        <v>611</v>
      </c>
      <c r="C233" s="116">
        <v>1375046115</v>
      </c>
      <c r="D233" s="117">
        <v>8.0747000000000006E-3</v>
      </c>
    </row>
    <row r="234" spans="1:4">
      <c r="A234" s="95">
        <v>37405</v>
      </c>
      <c r="B234" s="96" t="s">
        <v>612</v>
      </c>
      <c r="C234" s="116">
        <v>305333633</v>
      </c>
      <c r="D234" s="117">
        <v>1.7930000000000001E-3</v>
      </c>
    </row>
    <row r="235" spans="1:4">
      <c r="A235" s="95">
        <v>37500</v>
      </c>
      <c r="B235" s="96" t="s">
        <v>613</v>
      </c>
      <c r="C235" s="116">
        <v>155277061</v>
      </c>
      <c r="D235" s="117">
        <v>9.1180000000000005E-4</v>
      </c>
    </row>
    <row r="236" spans="1:4">
      <c r="A236" s="95">
        <v>37600</v>
      </c>
      <c r="B236" s="96" t="s">
        <v>614</v>
      </c>
      <c r="C236" s="116">
        <v>949215822</v>
      </c>
      <c r="D236" s="117">
        <v>5.5741000000000002E-3</v>
      </c>
    </row>
    <row r="237" spans="1:4">
      <c r="A237" s="95">
        <v>37601</v>
      </c>
      <c r="B237" s="96" t="s">
        <v>615</v>
      </c>
      <c r="C237" s="116">
        <v>30084825</v>
      </c>
      <c r="D237" s="117">
        <v>1.7670000000000001E-4</v>
      </c>
    </row>
    <row r="238" spans="1:4">
      <c r="A238" s="95">
        <v>37605</v>
      </c>
      <c r="B238" s="96" t="s">
        <v>616</v>
      </c>
      <c r="C238" s="116">
        <v>114348177</v>
      </c>
      <c r="D238" s="117">
        <v>6.715E-4</v>
      </c>
    </row>
    <row r="239" spans="1:4">
      <c r="A239" s="95">
        <v>37610</v>
      </c>
      <c r="B239" s="96" t="s">
        <v>617</v>
      </c>
      <c r="C239" s="116">
        <v>290741739</v>
      </c>
      <c r="D239" s="117">
        <v>1.7072999999999999E-3</v>
      </c>
    </row>
    <row r="240" spans="1:4">
      <c r="A240" s="95">
        <v>37700</v>
      </c>
      <c r="B240" s="96" t="s">
        <v>618</v>
      </c>
      <c r="C240" s="116">
        <v>405573251</v>
      </c>
      <c r="D240" s="117">
        <v>2.3816000000000002E-3</v>
      </c>
    </row>
    <row r="241" spans="1:4">
      <c r="A241" s="95">
        <v>37705</v>
      </c>
      <c r="B241" s="96" t="s">
        <v>619</v>
      </c>
      <c r="C241" s="116">
        <v>117724140</v>
      </c>
      <c r="D241" s="117">
        <v>6.9130000000000005E-4</v>
      </c>
    </row>
    <row r="242" spans="1:4">
      <c r="A242" s="95">
        <v>37800</v>
      </c>
      <c r="B242" s="96" t="s">
        <v>620</v>
      </c>
      <c r="C242" s="116">
        <v>1221532959</v>
      </c>
      <c r="D242" s="117">
        <v>7.1732000000000002E-3</v>
      </c>
    </row>
    <row r="243" spans="1:4">
      <c r="A243" s="95">
        <v>37801</v>
      </c>
      <c r="B243" s="96" t="s">
        <v>621</v>
      </c>
      <c r="C243" s="116">
        <v>7657241</v>
      </c>
      <c r="D243" s="117">
        <v>4.5000000000000003E-5</v>
      </c>
    </row>
    <row r="244" spans="1:4">
      <c r="A244" s="95">
        <v>37805</v>
      </c>
      <c r="B244" s="96" t="s">
        <v>622</v>
      </c>
      <c r="C244" s="116">
        <v>100100336</v>
      </c>
      <c r="D244" s="117">
        <v>5.8779999999999998E-4</v>
      </c>
    </row>
    <row r="245" spans="1:4">
      <c r="A245" s="95">
        <v>37900</v>
      </c>
      <c r="B245" s="96" t="s">
        <v>623</v>
      </c>
      <c r="C245" s="116">
        <v>664846029</v>
      </c>
      <c r="D245" s="117">
        <v>3.9042E-3</v>
      </c>
    </row>
    <row r="246" spans="1:4">
      <c r="A246" s="95">
        <v>37901</v>
      </c>
      <c r="B246" s="96" t="s">
        <v>624</v>
      </c>
      <c r="C246" s="116">
        <v>9814331</v>
      </c>
      <c r="D246" s="117">
        <v>5.7599999999999997E-5</v>
      </c>
    </row>
    <row r="247" spans="1:4">
      <c r="A247" s="95">
        <v>37905</v>
      </c>
      <c r="B247" s="96" t="s">
        <v>625</v>
      </c>
      <c r="C247" s="116">
        <v>75719522</v>
      </c>
      <c r="D247" s="117">
        <v>4.4470000000000002E-4</v>
      </c>
    </row>
    <row r="248" spans="1:4">
      <c r="A248" s="95">
        <v>38000</v>
      </c>
      <c r="B248" s="96" t="s">
        <v>626</v>
      </c>
      <c r="C248" s="116">
        <v>1063827736</v>
      </c>
      <c r="D248" s="117">
        <v>6.2471000000000002E-3</v>
      </c>
    </row>
    <row r="249" spans="1:4">
      <c r="A249" s="95">
        <v>38005</v>
      </c>
      <c r="B249" s="96" t="s">
        <v>627</v>
      </c>
      <c r="C249" s="116">
        <v>226478137</v>
      </c>
      <c r="D249" s="117">
        <v>1.33E-3</v>
      </c>
    </row>
    <row r="250" spans="1:4">
      <c r="A250" s="95">
        <v>38100</v>
      </c>
      <c r="B250" s="96" t="s">
        <v>628</v>
      </c>
      <c r="C250" s="116">
        <v>483787441</v>
      </c>
      <c r="D250" s="117">
        <v>2.8408999999999999E-3</v>
      </c>
    </row>
    <row r="251" spans="1:4">
      <c r="A251" s="95">
        <v>38105</v>
      </c>
      <c r="B251" s="96" t="s">
        <v>629</v>
      </c>
      <c r="C251" s="116">
        <v>102012226</v>
      </c>
      <c r="D251" s="117">
        <v>5.9909999999999998E-4</v>
      </c>
    </row>
    <row r="252" spans="1:4">
      <c r="A252" s="95">
        <v>38200</v>
      </c>
      <c r="B252" s="96" t="s">
        <v>630</v>
      </c>
      <c r="C252" s="116">
        <v>476345202</v>
      </c>
      <c r="D252" s="117">
        <v>2.7972000000000001E-3</v>
      </c>
    </row>
    <row r="253" spans="1:4">
      <c r="A253" s="95">
        <v>38205</v>
      </c>
      <c r="B253" s="96" t="s">
        <v>631</v>
      </c>
      <c r="C253" s="116">
        <v>65200643</v>
      </c>
      <c r="D253" s="117">
        <v>3.8289999999999998E-4</v>
      </c>
    </row>
    <row r="254" spans="1:4">
      <c r="A254" s="95">
        <v>38210</v>
      </c>
      <c r="B254" s="96" t="s">
        <v>632</v>
      </c>
      <c r="C254" s="116">
        <v>174115814</v>
      </c>
      <c r="D254" s="117">
        <v>1.0225E-3</v>
      </c>
    </row>
    <row r="255" spans="1:4">
      <c r="A255" s="95">
        <v>38300</v>
      </c>
      <c r="B255" s="96" t="s">
        <v>633</v>
      </c>
      <c r="C255" s="116">
        <v>369430243</v>
      </c>
      <c r="D255" s="117">
        <v>2.1694000000000001E-3</v>
      </c>
    </row>
    <row r="256" spans="1:4">
      <c r="A256" s="95">
        <v>38400</v>
      </c>
      <c r="B256" s="96" t="s">
        <v>634</v>
      </c>
      <c r="C256" s="116">
        <v>458713322</v>
      </c>
      <c r="D256" s="117">
        <v>2.6936999999999998E-3</v>
      </c>
    </row>
    <row r="257" spans="1:4">
      <c r="A257" s="95">
        <v>38402</v>
      </c>
      <c r="B257" s="96" t="s">
        <v>635</v>
      </c>
      <c r="C257" s="116">
        <v>16404846</v>
      </c>
      <c r="D257" s="117">
        <v>9.6299999999999996E-5</v>
      </c>
    </row>
    <row r="258" spans="1:4">
      <c r="A258" s="95">
        <v>38405</v>
      </c>
      <c r="B258" s="96" t="s">
        <v>636</v>
      </c>
      <c r="C258" s="116">
        <v>117070467</v>
      </c>
      <c r="D258" s="117">
        <v>6.8749999999999996E-4</v>
      </c>
    </row>
    <row r="259" spans="1:4">
      <c r="A259" s="95">
        <v>38500</v>
      </c>
      <c r="B259" s="96" t="s">
        <v>637</v>
      </c>
      <c r="C259" s="116">
        <v>367779268</v>
      </c>
      <c r="D259" s="117">
        <v>2.1597000000000001E-3</v>
      </c>
    </row>
    <row r="260" spans="1:4">
      <c r="A260" s="95">
        <v>38600</v>
      </c>
      <c r="B260" s="96" t="s">
        <v>638</v>
      </c>
      <c r="C260" s="116">
        <v>450038630</v>
      </c>
      <c r="D260" s="117">
        <v>2.6427999999999998E-3</v>
      </c>
    </row>
    <row r="261" spans="1:4">
      <c r="A261" s="95">
        <v>38601</v>
      </c>
      <c r="B261" s="96" t="s">
        <v>639</v>
      </c>
      <c r="C261" s="116">
        <v>6343045</v>
      </c>
      <c r="D261" s="117">
        <v>3.7299999999999999E-5</v>
      </c>
    </row>
    <row r="262" spans="1:4">
      <c r="A262" s="95">
        <v>38602</v>
      </c>
      <c r="B262" s="96" t="s">
        <v>640</v>
      </c>
      <c r="C262" s="116">
        <v>28381714</v>
      </c>
      <c r="D262" s="117">
        <v>1.6670000000000001E-4</v>
      </c>
    </row>
    <row r="263" spans="1:4">
      <c r="A263" s="95">
        <v>38605</v>
      </c>
      <c r="B263" s="96" t="s">
        <v>641</v>
      </c>
      <c r="C263" s="116">
        <v>126935358</v>
      </c>
      <c r="D263" s="117">
        <v>7.4540000000000001E-4</v>
      </c>
    </row>
    <row r="264" spans="1:4">
      <c r="A264" s="95">
        <v>38610</v>
      </c>
      <c r="B264" s="96" t="s">
        <v>642</v>
      </c>
      <c r="C264" s="116">
        <v>94146474</v>
      </c>
      <c r="D264" s="117">
        <v>5.5290000000000005E-4</v>
      </c>
    </row>
    <row r="265" spans="1:4">
      <c r="A265" s="95">
        <v>38620</v>
      </c>
      <c r="B265" s="96" t="s">
        <v>643</v>
      </c>
      <c r="C265" s="116">
        <v>78110918</v>
      </c>
      <c r="D265" s="117">
        <v>4.5869999999999998E-4</v>
      </c>
    </row>
    <row r="266" spans="1:4">
      <c r="A266" s="95">
        <v>38700</v>
      </c>
      <c r="B266" s="96" t="s">
        <v>644</v>
      </c>
      <c r="C266" s="116">
        <v>134614575</v>
      </c>
      <c r="D266" s="117">
        <v>7.9049999999999997E-4</v>
      </c>
    </row>
    <row r="267" spans="1:4">
      <c r="A267" s="95">
        <v>38701</v>
      </c>
      <c r="B267" s="96" t="s">
        <v>645</v>
      </c>
      <c r="C267" s="116">
        <v>8612914</v>
      </c>
      <c r="D267" s="117">
        <v>5.0599999999999997E-5</v>
      </c>
    </row>
    <row r="268" spans="1:4">
      <c r="A268" s="95">
        <v>38800</v>
      </c>
      <c r="B268" s="96" t="s">
        <v>646</v>
      </c>
      <c r="C268" s="116">
        <v>234270875</v>
      </c>
      <c r="D268" s="117">
        <v>1.3757000000000001E-3</v>
      </c>
    </row>
    <row r="269" spans="1:4">
      <c r="A269" s="95">
        <v>38801</v>
      </c>
      <c r="B269" s="96" t="s">
        <v>647</v>
      </c>
      <c r="C269" s="116">
        <v>15967794</v>
      </c>
      <c r="D269" s="117">
        <v>9.3800000000000003E-5</v>
      </c>
    </row>
    <row r="270" spans="1:4">
      <c r="A270" s="95">
        <v>38900</v>
      </c>
      <c r="B270" s="96" t="s">
        <v>648</v>
      </c>
      <c r="C270" s="116">
        <v>52229111</v>
      </c>
      <c r="D270" s="117">
        <v>3.0669999999999997E-4</v>
      </c>
    </row>
    <row r="271" spans="1:4">
      <c r="A271" s="95">
        <v>39000</v>
      </c>
      <c r="B271" s="96" t="s">
        <v>649</v>
      </c>
      <c r="C271" s="116">
        <v>2369137247</v>
      </c>
      <c r="D271" s="117">
        <v>1.3912300000000001E-2</v>
      </c>
    </row>
    <row r="272" spans="1:4">
      <c r="A272" s="95">
        <v>39100</v>
      </c>
      <c r="B272" s="96" t="s">
        <v>650</v>
      </c>
      <c r="C272" s="116">
        <v>363455088</v>
      </c>
      <c r="D272" s="117">
        <v>2.1343E-3</v>
      </c>
    </row>
    <row r="273" spans="1:4">
      <c r="A273" s="95">
        <v>39101</v>
      </c>
      <c r="B273" s="96" t="s">
        <v>651</v>
      </c>
      <c r="C273" s="116">
        <v>25911098</v>
      </c>
      <c r="D273" s="117">
        <v>1.5220000000000001E-4</v>
      </c>
    </row>
    <row r="274" spans="1:4">
      <c r="A274" s="95">
        <v>39105</v>
      </c>
      <c r="B274" s="96" t="s">
        <v>652</v>
      </c>
      <c r="C274" s="116">
        <v>150078304</v>
      </c>
      <c r="D274" s="117">
        <v>8.8130000000000001E-4</v>
      </c>
    </row>
    <row r="275" spans="1:4">
      <c r="A275" s="95">
        <v>39200</v>
      </c>
      <c r="B275" s="96" t="s">
        <v>653</v>
      </c>
      <c r="C275" s="116">
        <v>9571225636</v>
      </c>
      <c r="D275" s="117">
        <v>5.6204999999999998E-2</v>
      </c>
    </row>
    <row r="276" spans="1:4">
      <c r="A276" s="95">
        <v>39201</v>
      </c>
      <c r="B276" s="96" t="s">
        <v>654</v>
      </c>
      <c r="C276" s="116">
        <v>30491248</v>
      </c>
      <c r="D276" s="117">
        <v>1.7909999999999999E-4</v>
      </c>
    </row>
    <row r="277" spans="1:4">
      <c r="A277" s="95">
        <v>39204</v>
      </c>
      <c r="B277" s="96" t="s">
        <v>655</v>
      </c>
      <c r="C277" s="116">
        <v>19834744</v>
      </c>
      <c r="D277" s="117">
        <v>1.165E-4</v>
      </c>
    </row>
    <row r="278" spans="1:4">
      <c r="A278" s="95">
        <v>39205</v>
      </c>
      <c r="B278" s="96" t="s">
        <v>656</v>
      </c>
      <c r="C278" s="116">
        <v>745561687</v>
      </c>
      <c r="D278" s="117">
        <v>4.3781999999999996E-3</v>
      </c>
    </row>
    <row r="279" spans="1:4">
      <c r="A279" s="95">
        <v>39208</v>
      </c>
      <c r="B279" s="96" t="s">
        <v>657</v>
      </c>
      <c r="C279" s="116">
        <v>61438280</v>
      </c>
      <c r="D279" s="117">
        <v>3.6079999999999999E-4</v>
      </c>
    </row>
    <row r="280" spans="1:4">
      <c r="A280" s="95">
        <v>39209</v>
      </c>
      <c r="B280" s="96" t="s">
        <v>658</v>
      </c>
      <c r="C280" s="116">
        <v>30282722</v>
      </c>
      <c r="D280" s="117">
        <v>1.7780000000000001E-4</v>
      </c>
    </row>
    <row r="281" spans="1:4">
      <c r="A281" s="95">
        <v>39300</v>
      </c>
      <c r="B281" s="96" t="s">
        <v>659</v>
      </c>
      <c r="C281" s="116">
        <v>143888381</v>
      </c>
      <c r="D281" s="117">
        <v>8.4500000000000005E-4</v>
      </c>
    </row>
    <row r="282" spans="1:4">
      <c r="A282" s="95">
        <v>39301</v>
      </c>
      <c r="B282" s="96" t="s">
        <v>660</v>
      </c>
      <c r="C282" s="116">
        <v>8247478</v>
      </c>
      <c r="D282" s="117">
        <v>4.8399999999999997E-5</v>
      </c>
    </row>
    <row r="283" spans="1:4">
      <c r="A283" s="95">
        <v>39400</v>
      </c>
      <c r="B283" s="96" t="s">
        <v>661</v>
      </c>
      <c r="C283" s="116">
        <v>96844541</v>
      </c>
      <c r="D283" s="117">
        <v>5.687E-4</v>
      </c>
    </row>
    <row r="284" spans="1:4">
      <c r="A284" s="95">
        <v>39401</v>
      </c>
      <c r="B284" s="96" t="s">
        <v>662</v>
      </c>
      <c r="C284" s="116">
        <v>33551727</v>
      </c>
      <c r="D284" s="117">
        <v>1.9699999999999999E-4</v>
      </c>
    </row>
    <row r="285" spans="1:4">
      <c r="A285" s="95">
        <v>39500</v>
      </c>
      <c r="B285" s="96" t="s">
        <v>663</v>
      </c>
      <c r="C285" s="116">
        <v>293719127</v>
      </c>
      <c r="D285" s="117">
        <v>1.7248000000000001E-3</v>
      </c>
    </row>
    <row r="286" spans="1:4">
      <c r="A286" s="95">
        <v>39501</v>
      </c>
      <c r="B286" s="96" t="s">
        <v>664</v>
      </c>
      <c r="C286" s="116">
        <v>9666636</v>
      </c>
      <c r="D286" s="117">
        <v>5.6799999999999998E-5</v>
      </c>
    </row>
    <row r="287" spans="1:4">
      <c r="A287" s="95">
        <v>39600</v>
      </c>
      <c r="B287" s="96" t="s">
        <v>665</v>
      </c>
      <c r="C287" s="116">
        <v>949163876</v>
      </c>
      <c r="D287" s="117">
        <v>5.5738000000000003E-3</v>
      </c>
    </row>
    <row r="288" spans="1:4">
      <c r="A288" s="95">
        <v>39605</v>
      </c>
      <c r="B288" s="96" t="s">
        <v>666</v>
      </c>
      <c r="C288" s="116">
        <v>136584894</v>
      </c>
      <c r="D288" s="117">
        <v>8.0210000000000004E-4</v>
      </c>
    </row>
    <row r="289" spans="1:4">
      <c r="A289" s="95">
        <v>39700</v>
      </c>
      <c r="B289" s="96" t="s">
        <v>667</v>
      </c>
      <c r="C289" s="116">
        <v>575175662</v>
      </c>
      <c r="D289" s="117">
        <v>3.3776000000000001E-3</v>
      </c>
    </row>
    <row r="290" spans="1:4">
      <c r="A290" s="95">
        <v>39703</v>
      </c>
      <c r="B290" s="96" t="s">
        <v>668</v>
      </c>
      <c r="C290" s="116">
        <v>17925343</v>
      </c>
      <c r="D290" s="117">
        <v>1.053E-4</v>
      </c>
    </row>
    <row r="291" spans="1:4">
      <c r="A291" s="95">
        <v>39705</v>
      </c>
      <c r="B291" s="96" t="s">
        <v>669</v>
      </c>
      <c r="C291" s="116">
        <v>134980748</v>
      </c>
      <c r="D291" s="117">
        <v>7.9270000000000002E-4</v>
      </c>
    </row>
    <row r="292" spans="1:4">
      <c r="A292" s="95">
        <v>39800</v>
      </c>
      <c r="B292" s="96" t="s">
        <v>670</v>
      </c>
      <c r="C292" s="116">
        <v>636552998</v>
      </c>
      <c r="D292" s="117">
        <v>3.738E-3</v>
      </c>
    </row>
    <row r="293" spans="1:4">
      <c r="A293" s="95">
        <v>39805</v>
      </c>
      <c r="B293" s="96" t="s">
        <v>671</v>
      </c>
      <c r="C293" s="116">
        <v>71594492</v>
      </c>
      <c r="D293" s="117">
        <v>4.2039999999999997E-4</v>
      </c>
    </row>
    <row r="294" spans="1:4">
      <c r="A294" s="95">
        <v>39900</v>
      </c>
      <c r="B294" s="96" t="s">
        <v>672</v>
      </c>
      <c r="C294" s="116">
        <v>314396250</v>
      </c>
      <c r="D294" s="117">
        <v>1.8462000000000001E-3</v>
      </c>
    </row>
    <row r="295" spans="1:4">
      <c r="A295" s="95">
        <v>40000</v>
      </c>
      <c r="B295" s="96" t="s">
        <v>673</v>
      </c>
      <c r="C295" s="116">
        <v>509405989</v>
      </c>
      <c r="D295" s="117">
        <v>2.9914E-3</v>
      </c>
    </row>
    <row r="296" spans="1:4">
      <c r="A296" s="95">
        <v>51000</v>
      </c>
      <c r="B296" s="96" t="s">
        <v>674</v>
      </c>
      <c r="C296" s="116">
        <v>4795804738</v>
      </c>
      <c r="D296" s="117">
        <v>2.8162400000000001E-2</v>
      </c>
    </row>
    <row r="297" spans="1:4">
      <c r="A297" s="95">
        <v>51000.1</v>
      </c>
      <c r="B297" s="96" t="s">
        <v>675</v>
      </c>
      <c r="C297" s="116">
        <v>2592523</v>
      </c>
      <c r="D297" s="117">
        <v>1.52E-5</v>
      </c>
    </row>
    <row r="298" spans="1:4">
      <c r="A298" s="95">
        <v>51000.2</v>
      </c>
      <c r="B298" s="96" t="s">
        <v>676</v>
      </c>
      <c r="C298" s="116">
        <v>103182162</v>
      </c>
      <c r="D298" s="117">
        <v>6.0590000000000004E-4</v>
      </c>
    </row>
    <row r="299" spans="1:4">
      <c r="A299" s="95">
        <v>60000</v>
      </c>
      <c r="B299" s="96" t="s">
        <v>677</v>
      </c>
      <c r="C299" s="116">
        <v>24436427</v>
      </c>
      <c r="D299" s="117">
        <v>1.4349999999999999E-4</v>
      </c>
    </row>
    <row r="300" spans="1:4">
      <c r="A300" s="95">
        <v>90901</v>
      </c>
      <c r="B300" s="96" t="s">
        <v>678</v>
      </c>
      <c r="C300" s="116">
        <v>121726806</v>
      </c>
      <c r="D300" s="117">
        <v>7.1480000000000003E-4</v>
      </c>
    </row>
    <row r="301" spans="1:4">
      <c r="A301" s="95">
        <v>91041</v>
      </c>
      <c r="B301" s="96" t="s">
        <v>679</v>
      </c>
      <c r="C301" s="116">
        <v>22076591</v>
      </c>
      <c r="D301" s="117">
        <v>1.2960000000000001E-4</v>
      </c>
    </row>
    <row r="302" spans="1:4">
      <c r="A302" s="95">
        <v>91111</v>
      </c>
      <c r="B302" s="96" t="s">
        <v>680</v>
      </c>
      <c r="C302" s="116">
        <v>11927688</v>
      </c>
      <c r="D302" s="117">
        <v>6.9999999999999994E-5</v>
      </c>
    </row>
    <row r="303" spans="1:4">
      <c r="A303" s="95">
        <v>91151</v>
      </c>
      <c r="B303" s="96" t="s">
        <v>681</v>
      </c>
      <c r="C303" s="116">
        <v>34714499</v>
      </c>
      <c r="D303" s="117">
        <v>2.039E-4</v>
      </c>
    </row>
    <row r="304" spans="1:4">
      <c r="A304" s="95">
        <v>98101</v>
      </c>
      <c r="B304" s="96" t="s">
        <v>682</v>
      </c>
      <c r="C304" s="116">
        <v>157660588</v>
      </c>
      <c r="D304" s="117">
        <v>9.2579999999999995E-4</v>
      </c>
    </row>
    <row r="305" spans="1:4">
      <c r="A305" s="95">
        <v>98103</v>
      </c>
      <c r="B305" s="96" t="s">
        <v>683</v>
      </c>
      <c r="C305" s="116">
        <v>31727401</v>
      </c>
      <c r="D305" s="117">
        <v>1.863E-4</v>
      </c>
    </row>
    <row r="306" spans="1:4">
      <c r="A306" s="95">
        <v>98111</v>
      </c>
      <c r="B306" s="96" t="s">
        <v>684</v>
      </c>
      <c r="C306" s="116">
        <v>60001729</v>
      </c>
      <c r="D306" s="117">
        <v>3.524E-4</v>
      </c>
    </row>
    <row r="307" spans="1:4">
      <c r="A307" s="95">
        <v>98131</v>
      </c>
      <c r="B307" s="96" t="s">
        <v>685</v>
      </c>
      <c r="C307" s="116">
        <v>16897172</v>
      </c>
      <c r="D307" s="117">
        <v>9.9199999999999999E-5</v>
      </c>
    </row>
    <row r="308" spans="1:4">
      <c r="A308" s="95">
        <v>99401</v>
      </c>
      <c r="B308" s="96" t="s">
        <v>686</v>
      </c>
      <c r="C308" s="116">
        <v>51757331</v>
      </c>
      <c r="D308" s="117">
        <v>3.0390000000000001E-4</v>
      </c>
    </row>
    <row r="309" spans="1:4">
      <c r="A309" s="95">
        <v>99521</v>
      </c>
      <c r="B309" s="96" t="s">
        <v>687</v>
      </c>
      <c r="C309" s="116">
        <v>23032821</v>
      </c>
      <c r="D309" s="117">
        <v>1.3530000000000001E-4</v>
      </c>
    </row>
    <row r="310" spans="1:4">
      <c r="A310" s="95">
        <v>99831</v>
      </c>
      <c r="B310" s="96" t="s">
        <v>688</v>
      </c>
      <c r="C310" s="119">
        <v>2935521</v>
      </c>
      <c r="D310" s="120">
        <v>1.7200000000000001E-5</v>
      </c>
    </row>
    <row r="311" spans="1:4" ht="18" customHeight="1">
      <c r="A311" s="101"/>
      <c r="B311" s="102" t="s">
        <v>328</v>
      </c>
      <c r="C311" s="121">
        <f t="shared" ref="C311" si="0">SUM(C7:C310)</f>
        <v>170291338295</v>
      </c>
      <c r="D311" s="122">
        <v>1</v>
      </c>
    </row>
    <row r="312" spans="1:4" ht="18" customHeight="1">
      <c r="A312" s="104"/>
      <c r="B312" s="105"/>
      <c r="C312" s="123"/>
      <c r="D312" s="124"/>
    </row>
    <row r="313" spans="1:4" ht="18" customHeight="1"/>
    <row r="314" spans="1:4" ht="18" customHeight="1"/>
    <row r="315" spans="1:4" ht="18" customHeight="1"/>
    <row r="316" spans="1:4" ht="18" customHeight="1"/>
    <row r="317" spans="1:4" ht="18" customHeight="1"/>
    <row r="318" spans="1:4" ht="18" customHeight="1"/>
    <row r="319" spans="1:4" ht="18" customHeight="1"/>
    <row r="320" spans="1:4"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36"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54"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sheetData>
  <autoFilter ref="A5:D311"/>
  <mergeCells count="3">
    <mergeCell ref="A1:B1"/>
    <mergeCell ref="A2:B2"/>
    <mergeCell ref="A4:B4"/>
  </mergeCells>
  <printOptions horizontalCentered="1"/>
  <pageMargins left="0.7" right="0.7" top="0.75" bottom="0.75" header="0.3" footer="0.3"/>
  <pageSetup scale="80" firstPageNumber="7" fitToHeight="0" orientation="portrait" verticalDpi="300" r:id="rId1"/>
  <headerFooter scaleWithDoc="0" alignWithMargins="0"/>
  <rowBreaks count="1" manualBreakCount="1">
    <brk id="31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5"/>
  <sheetViews>
    <sheetView workbookViewId="0"/>
  </sheetViews>
  <sheetFormatPr defaultRowHeight="15"/>
  <cols>
    <col min="1" max="1" width="12.140625" style="60" bestFit="1" customWidth="1"/>
    <col min="2" max="2" width="53.7109375" style="60" bestFit="1" customWidth="1"/>
    <col min="3" max="3" width="26.85546875" style="240" bestFit="1" customWidth="1"/>
    <col min="4" max="16384" width="9.140625" style="60"/>
  </cols>
  <sheetData>
    <row r="1" spans="1:3">
      <c r="A1" s="60" t="s">
        <v>336</v>
      </c>
      <c r="B1" s="60" t="s">
        <v>337</v>
      </c>
      <c r="C1" s="7" t="s">
        <v>702</v>
      </c>
    </row>
    <row r="2" spans="1:3">
      <c r="A2" s="8" t="s">
        <v>371</v>
      </c>
      <c r="B2" s="60" t="s">
        <v>689</v>
      </c>
      <c r="C2" s="7">
        <v>0</v>
      </c>
    </row>
    <row r="3" spans="1:3">
      <c r="A3" s="60">
        <v>10200</v>
      </c>
      <c r="B3" s="60" t="s">
        <v>0</v>
      </c>
      <c r="C3" s="7">
        <v>841156.22</v>
      </c>
    </row>
    <row r="4" spans="1:3">
      <c r="A4" s="60">
        <v>10400</v>
      </c>
      <c r="B4" s="60" t="s">
        <v>1</v>
      </c>
      <c r="C4" s="7">
        <v>2883644.55</v>
      </c>
    </row>
    <row r="5" spans="1:3">
      <c r="A5" s="60">
        <v>10500</v>
      </c>
      <c r="B5" s="60" t="s">
        <v>2</v>
      </c>
      <c r="C5" s="7">
        <v>618744.92000000004</v>
      </c>
    </row>
    <row r="6" spans="1:3">
      <c r="A6" s="60">
        <v>10700</v>
      </c>
      <c r="B6" s="60" t="s">
        <v>338</v>
      </c>
      <c r="C6" s="7">
        <v>4278472.5999999996</v>
      </c>
    </row>
    <row r="7" spans="1:3">
      <c r="A7" s="60">
        <v>10800</v>
      </c>
      <c r="B7" s="60" t="s">
        <v>3</v>
      </c>
      <c r="C7" s="7">
        <v>17925902.649999999</v>
      </c>
    </row>
    <row r="8" spans="1:3">
      <c r="A8" s="60">
        <v>10850</v>
      </c>
      <c r="B8" s="60" t="s">
        <v>4</v>
      </c>
      <c r="C8" s="7">
        <v>181486.09000000003</v>
      </c>
    </row>
    <row r="9" spans="1:3">
      <c r="A9" s="60">
        <v>10900</v>
      </c>
      <c r="B9" s="60" t="s">
        <v>5</v>
      </c>
      <c r="C9" s="7">
        <v>1870960.42</v>
      </c>
    </row>
    <row r="10" spans="1:3">
      <c r="A10" s="60">
        <v>10910</v>
      </c>
      <c r="B10" s="60" t="s">
        <v>6</v>
      </c>
      <c r="C10" s="7">
        <v>240600.77999999997</v>
      </c>
    </row>
    <row r="11" spans="1:3">
      <c r="A11" s="60">
        <v>10930</v>
      </c>
      <c r="B11" s="60" t="s">
        <v>7</v>
      </c>
      <c r="C11" s="7">
        <v>2682243.9900000002</v>
      </c>
    </row>
    <row r="12" spans="1:3">
      <c r="A12" s="60">
        <v>10940</v>
      </c>
      <c r="B12" s="60" t="s">
        <v>8</v>
      </c>
      <c r="C12" s="7">
        <v>676496.18</v>
      </c>
    </row>
    <row r="13" spans="1:3">
      <c r="A13" s="60">
        <v>10950</v>
      </c>
      <c r="B13" s="60" t="s">
        <v>9</v>
      </c>
      <c r="C13" s="7">
        <v>736219.71</v>
      </c>
    </row>
    <row r="14" spans="1:3">
      <c r="A14" s="60">
        <v>11300</v>
      </c>
      <c r="B14" s="60" t="s">
        <v>10</v>
      </c>
      <c r="C14" s="7">
        <v>4713318.2299999995</v>
      </c>
    </row>
    <row r="15" spans="1:3">
      <c r="A15" s="60">
        <v>11310</v>
      </c>
      <c r="B15" s="60" t="s">
        <v>11</v>
      </c>
      <c r="C15" s="7">
        <v>502636.82000000007</v>
      </c>
    </row>
    <row r="16" spans="1:3">
      <c r="A16" s="60">
        <v>11600</v>
      </c>
      <c r="B16" s="60" t="s">
        <v>12</v>
      </c>
      <c r="C16" s="7">
        <v>1808229.1400000001</v>
      </c>
    </row>
    <row r="17" spans="1:3">
      <c r="A17" s="60">
        <v>11900</v>
      </c>
      <c r="B17" s="60" t="s">
        <v>13</v>
      </c>
      <c r="C17" s="7">
        <v>181074.37</v>
      </c>
    </row>
    <row r="18" spans="1:3">
      <c r="A18" s="60">
        <v>12100</v>
      </c>
      <c r="B18" s="60" t="s">
        <v>14</v>
      </c>
      <c r="C18" s="7">
        <v>234607.68</v>
      </c>
    </row>
    <row r="19" spans="1:3">
      <c r="A19" s="60">
        <v>12150</v>
      </c>
      <c r="B19" s="60" t="s">
        <v>15</v>
      </c>
      <c r="C19" s="7">
        <v>28290.060000000005</v>
      </c>
    </row>
    <row r="20" spans="1:3">
      <c r="A20" s="60">
        <v>12160</v>
      </c>
      <c r="B20" s="60" t="s">
        <v>16</v>
      </c>
      <c r="C20" s="7">
        <v>1793659.2300000002</v>
      </c>
    </row>
    <row r="21" spans="1:3">
      <c r="A21" s="60">
        <v>12220</v>
      </c>
      <c r="B21" s="60" t="s">
        <v>17</v>
      </c>
      <c r="C21" s="7">
        <v>44591567.810000002</v>
      </c>
    </row>
    <row r="22" spans="1:3">
      <c r="A22" s="60">
        <v>12510</v>
      </c>
      <c r="B22" s="60" t="s">
        <v>18</v>
      </c>
      <c r="C22" s="7">
        <v>5383200.8799999999</v>
      </c>
    </row>
    <row r="23" spans="1:3">
      <c r="A23" s="60">
        <v>12600</v>
      </c>
      <c r="B23" s="60" t="s">
        <v>19</v>
      </c>
      <c r="C23" s="7">
        <v>1461714.2400000002</v>
      </c>
    </row>
    <row r="24" spans="1:3">
      <c r="A24" s="60">
        <v>12700</v>
      </c>
      <c r="B24" s="60" t="s">
        <v>20</v>
      </c>
      <c r="C24" s="7">
        <v>1123891.05</v>
      </c>
    </row>
    <row r="25" spans="1:3">
      <c r="A25" s="60">
        <v>13500</v>
      </c>
      <c r="B25" s="60" t="s">
        <v>21</v>
      </c>
      <c r="C25" s="7">
        <v>4052238.9099999997</v>
      </c>
    </row>
    <row r="26" spans="1:3">
      <c r="A26" s="60">
        <v>13700</v>
      </c>
      <c r="B26" s="60" t="s">
        <v>22</v>
      </c>
      <c r="C26" s="7">
        <v>477982.3</v>
      </c>
    </row>
    <row r="27" spans="1:3">
      <c r="A27" s="60">
        <v>14300</v>
      </c>
      <c r="B27" s="60" t="s">
        <v>23</v>
      </c>
      <c r="C27" s="7">
        <v>1597828.1500000001</v>
      </c>
    </row>
    <row r="28" spans="1:3">
      <c r="A28" s="60">
        <v>18400</v>
      </c>
      <c r="B28" s="60" t="s">
        <v>339</v>
      </c>
      <c r="C28" s="7">
        <v>5234296.8600000003</v>
      </c>
    </row>
    <row r="29" spans="1:3">
      <c r="A29" s="60">
        <v>18600</v>
      </c>
      <c r="B29" s="60" t="s">
        <v>24</v>
      </c>
      <c r="C29" s="7">
        <v>14710.149999999994</v>
      </c>
    </row>
    <row r="30" spans="1:3">
      <c r="A30" s="60">
        <v>18640</v>
      </c>
      <c r="B30" s="60" t="s">
        <v>25</v>
      </c>
      <c r="C30" s="7">
        <v>301</v>
      </c>
    </row>
    <row r="31" spans="1:3">
      <c r="A31" s="60">
        <v>18690</v>
      </c>
      <c r="B31" s="60" t="s">
        <v>26</v>
      </c>
      <c r="C31" s="7">
        <v>3520.16</v>
      </c>
    </row>
    <row r="32" spans="1:3">
      <c r="A32" s="60">
        <v>18740</v>
      </c>
      <c r="B32" s="60" t="s">
        <v>27</v>
      </c>
      <c r="C32" s="7">
        <v>7558.1499999999978</v>
      </c>
    </row>
    <row r="33" spans="1:3">
      <c r="A33" s="60">
        <v>18780</v>
      </c>
      <c r="B33" s="60" t="s">
        <v>28</v>
      </c>
      <c r="C33" s="7">
        <v>14463.26</v>
      </c>
    </row>
    <row r="34" spans="1:3">
      <c r="A34" s="60">
        <v>19005</v>
      </c>
      <c r="B34" s="60" t="s">
        <v>29</v>
      </c>
      <c r="C34" s="7">
        <v>794049.46000000008</v>
      </c>
    </row>
    <row r="35" spans="1:3">
      <c r="A35" s="60">
        <v>19100</v>
      </c>
      <c r="B35" s="60" t="s">
        <v>30</v>
      </c>
      <c r="C35" s="7">
        <v>60568822.319999993</v>
      </c>
    </row>
    <row r="36" spans="1:3">
      <c r="A36" s="60">
        <v>20100</v>
      </c>
      <c r="B36" s="60" t="s">
        <v>31</v>
      </c>
      <c r="C36" s="7">
        <v>10028642.690000001</v>
      </c>
    </row>
    <row r="37" spans="1:3">
      <c r="A37" s="60">
        <v>20200</v>
      </c>
      <c r="B37" s="60" t="s">
        <v>32</v>
      </c>
      <c r="C37" s="7">
        <v>1562359.27</v>
      </c>
    </row>
    <row r="38" spans="1:3">
      <c r="A38" s="60">
        <v>20300</v>
      </c>
      <c r="B38" s="60" t="s">
        <v>33</v>
      </c>
      <c r="C38" s="7">
        <v>23204463.98</v>
      </c>
    </row>
    <row r="39" spans="1:3">
      <c r="A39" s="60">
        <v>20400</v>
      </c>
      <c r="B39" s="60" t="s">
        <v>34</v>
      </c>
      <c r="C39" s="7">
        <v>1224247.5000000002</v>
      </c>
    </row>
    <row r="40" spans="1:3">
      <c r="A40" s="60">
        <v>20600</v>
      </c>
      <c r="B40" s="60" t="s">
        <v>35</v>
      </c>
      <c r="C40" s="7">
        <v>2871468.6300000004</v>
      </c>
    </row>
    <row r="41" spans="1:3">
      <c r="A41" s="60">
        <v>20700</v>
      </c>
      <c r="B41" s="60" t="s">
        <v>36</v>
      </c>
      <c r="C41" s="7">
        <v>6185261.2800000012</v>
      </c>
    </row>
    <row r="42" spans="1:3">
      <c r="A42" s="60">
        <v>20800</v>
      </c>
      <c r="B42" s="60" t="s">
        <v>37</v>
      </c>
      <c r="C42" s="7">
        <v>4710210.1499999994</v>
      </c>
    </row>
    <row r="43" spans="1:3">
      <c r="A43" s="60">
        <v>20900</v>
      </c>
      <c r="B43" s="60" t="s">
        <v>38</v>
      </c>
      <c r="C43" s="7">
        <v>9568367.5899999999</v>
      </c>
    </row>
    <row r="44" spans="1:3">
      <c r="A44" s="60">
        <v>21200</v>
      </c>
      <c r="B44" s="60" t="s">
        <v>39</v>
      </c>
      <c r="C44" s="7">
        <v>2901633.77</v>
      </c>
    </row>
    <row r="45" spans="1:3">
      <c r="A45" s="60">
        <v>21300</v>
      </c>
      <c r="B45" s="60" t="s">
        <v>40</v>
      </c>
      <c r="C45" s="7">
        <v>36269435.270000003</v>
      </c>
    </row>
    <row r="46" spans="1:3">
      <c r="A46" s="60">
        <v>21520</v>
      </c>
      <c r="B46" s="60" t="s">
        <v>340</v>
      </c>
      <c r="C46" s="7">
        <v>64376483.449999996</v>
      </c>
    </row>
    <row r="47" spans="1:3">
      <c r="A47" s="60">
        <v>21525</v>
      </c>
      <c r="B47" s="60" t="s">
        <v>42</v>
      </c>
      <c r="C47" s="7">
        <v>1853480.7799999998</v>
      </c>
    </row>
    <row r="48" spans="1:3">
      <c r="A48" s="60">
        <v>21550</v>
      </c>
      <c r="B48" s="60" t="s">
        <v>43</v>
      </c>
      <c r="C48" s="7">
        <v>35423391.599999994</v>
      </c>
    </row>
    <row r="49" spans="1:3">
      <c r="A49" s="60">
        <v>21570</v>
      </c>
      <c r="B49" s="60" t="s">
        <v>44</v>
      </c>
      <c r="C49" s="7">
        <v>180755.85</v>
      </c>
    </row>
    <row r="50" spans="1:3">
      <c r="A50" s="60">
        <v>21800</v>
      </c>
      <c r="B50" s="60" t="s">
        <v>45</v>
      </c>
      <c r="C50" s="7">
        <v>5298730.04</v>
      </c>
    </row>
    <row r="51" spans="1:3">
      <c r="A51" s="60">
        <v>21900</v>
      </c>
      <c r="B51" s="60" t="s">
        <v>46</v>
      </c>
      <c r="C51" s="7">
        <v>3263663.13</v>
      </c>
    </row>
    <row r="52" spans="1:3">
      <c r="A52" s="60">
        <v>22000</v>
      </c>
      <c r="B52" s="60" t="s">
        <v>47</v>
      </c>
      <c r="C52" s="7">
        <v>3751531.36</v>
      </c>
    </row>
    <row r="53" spans="1:3">
      <c r="A53" s="60">
        <v>23000</v>
      </c>
      <c r="B53" s="60" t="s">
        <v>48</v>
      </c>
      <c r="C53" s="7">
        <v>2431323.4199999995</v>
      </c>
    </row>
    <row r="54" spans="1:3">
      <c r="A54" s="60">
        <v>23100</v>
      </c>
      <c r="B54" s="60" t="s">
        <v>49</v>
      </c>
      <c r="C54" s="7">
        <v>14193190.350000001</v>
      </c>
    </row>
    <row r="55" spans="1:3">
      <c r="A55" s="60">
        <v>23200</v>
      </c>
      <c r="B55" s="60" t="s">
        <v>50</v>
      </c>
      <c r="C55" s="7">
        <v>6479303.4100000001</v>
      </c>
    </row>
    <row r="56" spans="1:3">
      <c r="A56" s="60">
        <v>30000</v>
      </c>
      <c r="B56" s="60" t="s">
        <v>51</v>
      </c>
      <c r="C56" s="7">
        <v>806445.85</v>
      </c>
    </row>
    <row r="57" spans="1:3">
      <c r="A57" s="60">
        <v>30100</v>
      </c>
      <c r="B57" s="60" t="s">
        <v>52</v>
      </c>
      <c r="C57" s="7">
        <v>6665138.2199999997</v>
      </c>
    </row>
    <row r="58" spans="1:3">
      <c r="A58" s="60">
        <v>30102</v>
      </c>
      <c r="B58" s="60" t="s">
        <v>53</v>
      </c>
      <c r="C58" s="7">
        <v>118573.45999999999</v>
      </c>
    </row>
    <row r="59" spans="1:3">
      <c r="A59" s="60">
        <v>30103</v>
      </c>
      <c r="B59" s="60" t="s">
        <v>54</v>
      </c>
      <c r="C59" s="7">
        <v>157470.39000000001</v>
      </c>
    </row>
    <row r="60" spans="1:3">
      <c r="A60" s="60">
        <v>30104</v>
      </c>
      <c r="B60" s="60" t="s">
        <v>55</v>
      </c>
      <c r="C60" s="7">
        <v>80744.159999999989</v>
      </c>
    </row>
    <row r="61" spans="1:3">
      <c r="A61" s="60">
        <v>30105</v>
      </c>
      <c r="B61" s="60" t="s">
        <v>56</v>
      </c>
      <c r="C61" s="7">
        <v>798461.55</v>
      </c>
    </row>
    <row r="62" spans="1:3">
      <c r="A62" s="60">
        <v>30200</v>
      </c>
      <c r="B62" s="60" t="s">
        <v>57</v>
      </c>
      <c r="C62" s="7">
        <v>1598287.0499999998</v>
      </c>
    </row>
    <row r="63" spans="1:3">
      <c r="A63" s="60">
        <v>30300</v>
      </c>
      <c r="B63" s="60" t="s">
        <v>58</v>
      </c>
      <c r="C63" s="7">
        <v>529441.70000000007</v>
      </c>
    </row>
    <row r="64" spans="1:3">
      <c r="A64" s="60">
        <v>30400</v>
      </c>
      <c r="B64" s="60" t="s">
        <v>59</v>
      </c>
      <c r="C64" s="7">
        <v>1077885.5899999999</v>
      </c>
    </row>
    <row r="65" spans="1:3">
      <c r="A65" s="60">
        <v>30405</v>
      </c>
      <c r="B65" s="60" t="s">
        <v>60</v>
      </c>
      <c r="C65" s="7">
        <v>674737.09</v>
      </c>
    </row>
    <row r="66" spans="1:3">
      <c r="A66" s="60">
        <v>30500</v>
      </c>
      <c r="B66" s="60" t="s">
        <v>61</v>
      </c>
      <c r="C66" s="7">
        <v>1059216.0199999998</v>
      </c>
    </row>
    <row r="67" spans="1:3">
      <c r="A67" s="60">
        <v>30600</v>
      </c>
      <c r="B67" s="60" t="s">
        <v>62</v>
      </c>
      <c r="C67" s="7">
        <v>828994.79999999993</v>
      </c>
    </row>
    <row r="68" spans="1:3">
      <c r="A68" s="60">
        <v>30601</v>
      </c>
      <c r="B68" s="60" t="s">
        <v>63</v>
      </c>
      <c r="C68" s="7">
        <v>17784.580000000002</v>
      </c>
    </row>
    <row r="69" spans="1:3">
      <c r="A69" s="60">
        <v>30700</v>
      </c>
      <c r="B69" s="60" t="s">
        <v>64</v>
      </c>
      <c r="C69" s="7">
        <v>2150295.19</v>
      </c>
    </row>
    <row r="70" spans="1:3">
      <c r="A70" s="60">
        <v>30705</v>
      </c>
      <c r="B70" s="60" t="s">
        <v>65</v>
      </c>
      <c r="C70" s="7">
        <v>421344.16000000003</v>
      </c>
    </row>
    <row r="71" spans="1:3">
      <c r="A71" s="60">
        <v>30800</v>
      </c>
      <c r="B71" s="60" t="s">
        <v>66</v>
      </c>
      <c r="C71" s="7">
        <v>831610.1100000001</v>
      </c>
    </row>
    <row r="72" spans="1:3">
      <c r="A72" s="60">
        <v>30900</v>
      </c>
      <c r="B72" s="60" t="s">
        <v>67</v>
      </c>
      <c r="C72" s="7">
        <v>1466862.81</v>
      </c>
    </row>
    <row r="73" spans="1:3">
      <c r="A73" s="60">
        <v>30905</v>
      </c>
      <c r="B73" s="60" t="s">
        <v>68</v>
      </c>
      <c r="C73" s="7">
        <v>343908.73</v>
      </c>
    </row>
    <row r="74" spans="1:3">
      <c r="A74" s="60">
        <v>31000</v>
      </c>
      <c r="B74" s="60" t="s">
        <v>69</v>
      </c>
      <c r="C74" s="7">
        <v>4009249.1100000003</v>
      </c>
    </row>
    <row r="75" spans="1:3">
      <c r="A75" s="60">
        <v>31005</v>
      </c>
      <c r="B75" s="60" t="s">
        <v>70</v>
      </c>
      <c r="C75" s="7">
        <v>438899</v>
      </c>
    </row>
    <row r="76" spans="1:3">
      <c r="A76" s="60">
        <v>31100</v>
      </c>
      <c r="B76" s="60" t="s">
        <v>71</v>
      </c>
      <c r="C76" s="7">
        <v>8024305.96</v>
      </c>
    </row>
    <row r="77" spans="1:3">
      <c r="A77" s="60">
        <v>31101</v>
      </c>
      <c r="B77" s="60" t="s">
        <v>72</v>
      </c>
      <c r="C77" s="7">
        <v>49396.88</v>
      </c>
    </row>
    <row r="78" spans="1:3">
      <c r="A78" s="60">
        <v>31102</v>
      </c>
      <c r="B78" s="60" t="s">
        <v>73</v>
      </c>
      <c r="C78" s="7">
        <v>116036.58000000002</v>
      </c>
    </row>
    <row r="79" spans="1:3">
      <c r="A79" s="60">
        <v>31105</v>
      </c>
      <c r="B79" s="60" t="s">
        <v>74</v>
      </c>
      <c r="C79" s="7">
        <v>1372900.04</v>
      </c>
    </row>
    <row r="80" spans="1:3">
      <c r="A80" s="60">
        <v>31110</v>
      </c>
      <c r="B80" s="60" t="s">
        <v>75</v>
      </c>
      <c r="C80" s="7">
        <v>1764773.26</v>
      </c>
    </row>
    <row r="81" spans="1:3">
      <c r="A81" s="60">
        <v>31200</v>
      </c>
      <c r="B81" s="60" t="s">
        <v>76</v>
      </c>
      <c r="C81" s="7">
        <v>3656702.8100000005</v>
      </c>
    </row>
    <row r="82" spans="1:3">
      <c r="A82" s="60">
        <v>31205</v>
      </c>
      <c r="B82" s="60" t="s">
        <v>77</v>
      </c>
      <c r="C82" s="7">
        <v>493548.24000000005</v>
      </c>
    </row>
    <row r="83" spans="1:3">
      <c r="A83" s="60">
        <v>31300</v>
      </c>
      <c r="B83" s="60" t="s">
        <v>78</v>
      </c>
      <c r="C83" s="7">
        <v>9173516.4000000004</v>
      </c>
    </row>
    <row r="84" spans="1:3">
      <c r="A84" s="60">
        <v>31301</v>
      </c>
      <c r="B84" s="60" t="s">
        <v>79</v>
      </c>
      <c r="C84" s="7">
        <v>200289.68</v>
      </c>
    </row>
    <row r="85" spans="1:3">
      <c r="A85" s="60">
        <v>31320</v>
      </c>
      <c r="B85" s="60" t="s">
        <v>80</v>
      </c>
      <c r="C85" s="7">
        <v>1656947.06</v>
      </c>
    </row>
    <row r="86" spans="1:3">
      <c r="A86" s="60">
        <v>31400</v>
      </c>
      <c r="B86" s="60" t="s">
        <v>81</v>
      </c>
      <c r="C86" s="7">
        <v>3809317.6800000011</v>
      </c>
    </row>
    <row r="87" spans="1:3">
      <c r="A87" s="60">
        <v>31405</v>
      </c>
      <c r="B87" s="60" t="s">
        <v>82</v>
      </c>
      <c r="C87" s="7">
        <v>869885.83</v>
      </c>
    </row>
    <row r="88" spans="1:3">
      <c r="A88" s="60">
        <v>31500</v>
      </c>
      <c r="B88" s="60" t="s">
        <v>83</v>
      </c>
      <c r="C88" s="7">
        <v>608074.8600000001</v>
      </c>
    </row>
    <row r="89" spans="1:3">
      <c r="A89" s="60">
        <v>31600</v>
      </c>
      <c r="B89" s="60" t="s">
        <v>84</v>
      </c>
      <c r="C89" s="7">
        <v>2693534.1999999997</v>
      </c>
    </row>
    <row r="90" spans="1:3">
      <c r="A90" s="60">
        <v>31605</v>
      </c>
      <c r="B90" s="60" t="s">
        <v>85</v>
      </c>
      <c r="C90" s="7">
        <v>441394.26000000007</v>
      </c>
    </row>
    <row r="91" spans="1:3">
      <c r="A91" s="60">
        <v>31700</v>
      </c>
      <c r="B91" s="60" t="s">
        <v>86</v>
      </c>
      <c r="C91" s="7">
        <v>859835.88000000012</v>
      </c>
    </row>
    <row r="92" spans="1:3">
      <c r="A92" s="60">
        <v>31800</v>
      </c>
      <c r="B92" s="60" t="s">
        <v>87</v>
      </c>
      <c r="C92" s="7">
        <v>4870736.4499999993</v>
      </c>
    </row>
    <row r="93" spans="1:3">
      <c r="A93" s="60">
        <v>31805</v>
      </c>
      <c r="B93" s="60" t="s">
        <v>88</v>
      </c>
      <c r="C93" s="7">
        <v>1038615.68</v>
      </c>
    </row>
    <row r="94" spans="1:3">
      <c r="A94" s="60">
        <v>31810</v>
      </c>
      <c r="B94" s="60" t="s">
        <v>89</v>
      </c>
      <c r="C94" s="7">
        <v>1236609.3899999999</v>
      </c>
    </row>
    <row r="95" spans="1:3">
      <c r="A95" s="60">
        <v>31820</v>
      </c>
      <c r="B95" s="60" t="s">
        <v>90</v>
      </c>
      <c r="C95" s="7">
        <v>1016206.0399999999</v>
      </c>
    </row>
    <row r="96" spans="1:3">
      <c r="A96" s="60">
        <v>31900</v>
      </c>
      <c r="B96" s="60" t="s">
        <v>91</v>
      </c>
      <c r="C96" s="7">
        <v>2898313.0599999996</v>
      </c>
    </row>
    <row r="97" spans="1:3">
      <c r="A97" s="60">
        <v>32000</v>
      </c>
      <c r="B97" s="60" t="s">
        <v>92</v>
      </c>
      <c r="C97" s="7">
        <v>1191511.6299999999</v>
      </c>
    </row>
    <row r="98" spans="1:3">
      <c r="A98" s="60">
        <v>32005</v>
      </c>
      <c r="B98" s="60" t="s">
        <v>93</v>
      </c>
      <c r="C98" s="7">
        <v>296825.84000000003</v>
      </c>
    </row>
    <row r="99" spans="1:3">
      <c r="A99" s="60">
        <v>32100</v>
      </c>
      <c r="B99" s="60" t="s">
        <v>94</v>
      </c>
      <c r="C99" s="7">
        <v>725085.18000000017</v>
      </c>
    </row>
    <row r="100" spans="1:3">
      <c r="A100" s="60">
        <v>32200</v>
      </c>
      <c r="B100" s="60" t="s">
        <v>95</v>
      </c>
      <c r="C100" s="7">
        <v>464194.22</v>
      </c>
    </row>
    <row r="101" spans="1:3">
      <c r="A101" s="60">
        <v>32300</v>
      </c>
      <c r="B101" s="60" t="s">
        <v>96</v>
      </c>
      <c r="C101" s="7">
        <v>4938539.0999999996</v>
      </c>
    </row>
    <row r="102" spans="1:3">
      <c r="A102" s="60">
        <v>32305</v>
      </c>
      <c r="B102" s="60" t="s">
        <v>341</v>
      </c>
      <c r="C102" s="7">
        <v>579444.82999999996</v>
      </c>
    </row>
    <row r="103" spans="1:3">
      <c r="A103" s="60">
        <v>32400</v>
      </c>
      <c r="B103" s="60" t="s">
        <v>97</v>
      </c>
      <c r="C103" s="7">
        <v>1914886.9400000002</v>
      </c>
    </row>
    <row r="104" spans="1:3">
      <c r="A104" s="60">
        <v>32405</v>
      </c>
      <c r="B104" s="60" t="s">
        <v>98</v>
      </c>
      <c r="C104" s="7">
        <v>518032.46000000008</v>
      </c>
    </row>
    <row r="105" spans="1:3">
      <c r="A105" s="60">
        <v>32410</v>
      </c>
      <c r="B105" s="60" t="s">
        <v>99</v>
      </c>
      <c r="C105" s="7">
        <v>758315.97000000009</v>
      </c>
    </row>
    <row r="106" spans="1:3">
      <c r="A106" s="60">
        <v>32500</v>
      </c>
      <c r="B106" s="60" t="s">
        <v>342</v>
      </c>
      <c r="C106" s="7">
        <v>3928750.3800000004</v>
      </c>
    </row>
    <row r="107" spans="1:3">
      <c r="A107" s="60">
        <v>32505</v>
      </c>
      <c r="B107" s="60" t="s">
        <v>100</v>
      </c>
      <c r="C107" s="7">
        <v>644808.0199999999</v>
      </c>
    </row>
    <row r="108" spans="1:3">
      <c r="A108" s="60">
        <v>32600</v>
      </c>
      <c r="B108" s="60" t="s">
        <v>101</v>
      </c>
      <c r="C108" s="7">
        <v>14227354.640000001</v>
      </c>
    </row>
    <row r="109" spans="1:3">
      <c r="A109" s="60">
        <v>32605</v>
      </c>
      <c r="B109" s="60" t="s">
        <v>102</v>
      </c>
      <c r="C109" s="7">
        <v>2275560.1799999997</v>
      </c>
    </row>
    <row r="110" spans="1:3">
      <c r="A110" s="60">
        <v>32700</v>
      </c>
      <c r="B110" s="60" t="s">
        <v>103</v>
      </c>
      <c r="C110" s="7">
        <v>1319508.42</v>
      </c>
    </row>
    <row r="111" spans="1:3">
      <c r="A111" s="60">
        <v>32800</v>
      </c>
      <c r="B111" s="60" t="s">
        <v>104</v>
      </c>
      <c r="C111" s="7">
        <v>1940996.08</v>
      </c>
    </row>
    <row r="112" spans="1:3">
      <c r="A112" s="60">
        <v>32900</v>
      </c>
      <c r="B112" s="60" t="s">
        <v>105</v>
      </c>
      <c r="C112" s="7">
        <v>5308244.5299999993</v>
      </c>
    </row>
    <row r="113" spans="1:3">
      <c r="A113" s="60">
        <v>32901</v>
      </c>
      <c r="B113" s="60" t="s">
        <v>343</v>
      </c>
      <c r="C113" s="7">
        <v>113778.32000000002</v>
      </c>
    </row>
    <row r="114" spans="1:3">
      <c r="A114" s="60">
        <v>32905</v>
      </c>
      <c r="B114" s="60" t="s">
        <v>106</v>
      </c>
      <c r="C114" s="7">
        <v>846743.24</v>
      </c>
    </row>
    <row r="115" spans="1:3">
      <c r="A115" s="60">
        <v>32910</v>
      </c>
      <c r="B115" s="60" t="s">
        <v>107</v>
      </c>
      <c r="C115" s="7">
        <v>1035319.61</v>
      </c>
    </row>
    <row r="116" spans="1:3">
      <c r="A116" s="60">
        <v>32920</v>
      </c>
      <c r="B116" s="60" t="s">
        <v>108</v>
      </c>
      <c r="C116" s="7">
        <v>817991.24</v>
      </c>
    </row>
    <row r="117" spans="1:3">
      <c r="A117" s="60">
        <v>33000</v>
      </c>
      <c r="B117" s="60" t="s">
        <v>109</v>
      </c>
      <c r="C117" s="7">
        <v>1951983.5800000003</v>
      </c>
    </row>
    <row r="118" spans="1:3">
      <c r="A118" s="60">
        <v>33001</v>
      </c>
      <c r="B118" s="60" t="s">
        <v>110</v>
      </c>
      <c r="C118" s="7">
        <v>58315.909999999996</v>
      </c>
    </row>
    <row r="119" spans="1:3">
      <c r="A119" s="60">
        <v>33027</v>
      </c>
      <c r="B119" s="60" t="s">
        <v>111</v>
      </c>
      <c r="C119" s="7">
        <v>187622.91999999998</v>
      </c>
    </row>
    <row r="120" spans="1:3">
      <c r="A120" s="60">
        <v>33100</v>
      </c>
      <c r="B120" s="60" t="s">
        <v>112</v>
      </c>
      <c r="C120" s="7">
        <v>2913985.45</v>
      </c>
    </row>
    <row r="121" spans="1:3">
      <c r="A121" s="60">
        <v>33105</v>
      </c>
      <c r="B121" s="60" t="s">
        <v>113</v>
      </c>
      <c r="C121" s="7">
        <v>349470.23000000004</v>
      </c>
    </row>
    <row r="122" spans="1:3">
      <c r="A122" s="60">
        <v>33200</v>
      </c>
      <c r="B122" s="60" t="s">
        <v>114</v>
      </c>
      <c r="C122" s="7">
        <v>12147277.119999997</v>
      </c>
    </row>
    <row r="123" spans="1:3">
      <c r="A123" s="60">
        <v>33202</v>
      </c>
      <c r="B123" s="60" t="s">
        <v>115</v>
      </c>
      <c r="C123" s="7">
        <v>158029.89000000001</v>
      </c>
    </row>
    <row r="124" spans="1:3">
      <c r="A124" s="60">
        <v>33203</v>
      </c>
      <c r="B124" s="60" t="s">
        <v>116</v>
      </c>
      <c r="C124" s="7">
        <v>91891.989999999991</v>
      </c>
    </row>
    <row r="125" spans="1:3">
      <c r="A125" s="60">
        <v>33204</v>
      </c>
      <c r="B125" s="60" t="s">
        <v>117</v>
      </c>
      <c r="C125" s="7">
        <v>312410.59999999998</v>
      </c>
    </row>
    <row r="126" spans="1:3">
      <c r="A126" s="60">
        <v>33205</v>
      </c>
      <c r="B126" s="60" t="s">
        <v>118</v>
      </c>
      <c r="C126" s="7">
        <v>1128782.94</v>
      </c>
    </row>
    <row r="127" spans="1:3">
      <c r="A127" s="60">
        <v>33206</v>
      </c>
      <c r="B127" s="60" t="s">
        <v>119</v>
      </c>
      <c r="C127" s="7">
        <v>90603.470000000016</v>
      </c>
    </row>
    <row r="128" spans="1:3">
      <c r="A128" s="60">
        <v>33207</v>
      </c>
      <c r="B128" s="60" t="s">
        <v>315</v>
      </c>
      <c r="C128" s="7">
        <v>180973.41999999998</v>
      </c>
    </row>
    <row r="129" spans="1:3">
      <c r="A129" s="60">
        <v>33208</v>
      </c>
      <c r="B129" s="60" t="s">
        <v>316</v>
      </c>
      <c r="C129" s="7">
        <v>6303.59</v>
      </c>
    </row>
    <row r="130" spans="1:3">
      <c r="A130" s="60">
        <v>33209</v>
      </c>
      <c r="B130" s="60" t="s">
        <v>317</v>
      </c>
      <c r="C130" s="7">
        <v>56671.039999999994</v>
      </c>
    </row>
    <row r="131" spans="1:3">
      <c r="A131" s="60">
        <v>33300</v>
      </c>
      <c r="B131" s="60" t="s">
        <v>120</v>
      </c>
      <c r="C131" s="7">
        <v>1895179.5200000003</v>
      </c>
    </row>
    <row r="132" spans="1:3">
      <c r="A132" s="60">
        <v>33305</v>
      </c>
      <c r="B132" s="60" t="s">
        <v>121</v>
      </c>
      <c r="C132" s="7">
        <v>556455.91999999993</v>
      </c>
    </row>
    <row r="133" spans="1:3">
      <c r="A133" s="60">
        <v>33400</v>
      </c>
      <c r="B133" s="60" t="s">
        <v>122</v>
      </c>
      <c r="C133" s="7">
        <v>16946432.229999997</v>
      </c>
    </row>
    <row r="134" spans="1:3">
      <c r="A134" s="60">
        <v>33402</v>
      </c>
      <c r="B134" s="60" t="s">
        <v>123</v>
      </c>
      <c r="C134" s="7">
        <v>121377</v>
      </c>
    </row>
    <row r="135" spans="1:3">
      <c r="A135" s="60">
        <v>33405</v>
      </c>
      <c r="B135" s="60" t="s">
        <v>124</v>
      </c>
      <c r="C135" s="7">
        <v>1764451.13</v>
      </c>
    </row>
    <row r="136" spans="1:3">
      <c r="A136" s="60">
        <v>33500</v>
      </c>
      <c r="B136" s="60" t="s">
        <v>125</v>
      </c>
      <c r="C136" s="7">
        <v>2527287.12</v>
      </c>
    </row>
    <row r="137" spans="1:3">
      <c r="A137" s="60">
        <v>33501</v>
      </c>
      <c r="B137" s="60" t="s">
        <v>126</v>
      </c>
      <c r="C137" s="7">
        <v>55954.58</v>
      </c>
    </row>
    <row r="138" spans="1:3">
      <c r="A138" s="60">
        <v>33600</v>
      </c>
      <c r="B138" s="60" t="s">
        <v>127</v>
      </c>
      <c r="C138" s="7">
        <v>8723375.1999999993</v>
      </c>
    </row>
    <row r="139" spans="1:3">
      <c r="A139" s="60">
        <v>33605</v>
      </c>
      <c r="B139" s="60" t="s">
        <v>128</v>
      </c>
      <c r="C139" s="7">
        <v>1339218.77</v>
      </c>
    </row>
    <row r="140" spans="1:3">
      <c r="A140" s="60">
        <v>33700</v>
      </c>
      <c r="B140" s="60" t="s">
        <v>129</v>
      </c>
      <c r="C140" s="7">
        <v>630167.58999999985</v>
      </c>
    </row>
    <row r="141" spans="1:3">
      <c r="A141" s="60">
        <v>33800</v>
      </c>
      <c r="B141" s="60" t="s">
        <v>130</v>
      </c>
      <c r="C141" s="7">
        <v>476288.88</v>
      </c>
    </row>
    <row r="142" spans="1:3">
      <c r="A142" s="60">
        <v>33900</v>
      </c>
      <c r="B142" s="60" t="s">
        <v>131</v>
      </c>
      <c r="C142" s="7">
        <v>2458409.4600000004</v>
      </c>
    </row>
    <row r="143" spans="1:3">
      <c r="A143" s="60">
        <v>34000</v>
      </c>
      <c r="B143" s="60" t="s">
        <v>132</v>
      </c>
      <c r="C143" s="7">
        <v>1035624.3699999999</v>
      </c>
    </row>
    <row r="144" spans="1:3">
      <c r="A144" s="60">
        <v>34100</v>
      </c>
      <c r="B144" s="60" t="s">
        <v>133</v>
      </c>
      <c r="C144" s="7">
        <v>23151310.789999999</v>
      </c>
    </row>
    <row r="145" spans="1:3">
      <c r="A145" s="60">
        <v>34105</v>
      </c>
      <c r="B145" s="60" t="s">
        <v>134</v>
      </c>
      <c r="C145" s="7">
        <v>2246887.29</v>
      </c>
    </row>
    <row r="146" spans="1:3">
      <c r="A146" s="60">
        <v>34200</v>
      </c>
      <c r="B146" s="60" t="s">
        <v>135</v>
      </c>
      <c r="C146" s="7">
        <v>863917.79</v>
      </c>
    </row>
    <row r="147" spans="1:3">
      <c r="A147" s="60">
        <v>34205</v>
      </c>
      <c r="B147" s="60" t="s">
        <v>136</v>
      </c>
      <c r="C147" s="7">
        <v>424109.11</v>
      </c>
    </row>
    <row r="148" spans="1:3">
      <c r="A148" s="60">
        <v>34220</v>
      </c>
      <c r="B148" s="60" t="s">
        <v>137</v>
      </c>
      <c r="C148" s="7">
        <v>942467.85000000009</v>
      </c>
    </row>
    <row r="149" spans="1:3">
      <c r="A149" s="60">
        <v>34230</v>
      </c>
      <c r="B149" s="60" t="s">
        <v>138</v>
      </c>
      <c r="C149" s="7">
        <v>367062.19</v>
      </c>
    </row>
    <row r="150" spans="1:3">
      <c r="A150" s="60">
        <v>34300</v>
      </c>
      <c r="B150" s="60" t="s">
        <v>139</v>
      </c>
      <c r="C150" s="7">
        <v>5565956.2700000005</v>
      </c>
    </row>
    <row r="151" spans="1:3">
      <c r="A151" s="60">
        <v>34400</v>
      </c>
      <c r="B151" s="60" t="s">
        <v>140</v>
      </c>
      <c r="C151" s="7">
        <v>2256445.94</v>
      </c>
    </row>
    <row r="152" spans="1:3">
      <c r="A152" s="60">
        <v>34405</v>
      </c>
      <c r="B152" s="60" t="s">
        <v>141</v>
      </c>
      <c r="C152" s="7">
        <v>478049.96</v>
      </c>
    </row>
    <row r="153" spans="1:3">
      <c r="A153" s="60">
        <v>34500</v>
      </c>
      <c r="B153" s="60" t="s">
        <v>142</v>
      </c>
      <c r="C153" s="7">
        <v>4080408.07</v>
      </c>
    </row>
    <row r="154" spans="1:3">
      <c r="A154" s="60">
        <v>34501</v>
      </c>
      <c r="B154" s="60" t="s">
        <v>143</v>
      </c>
      <c r="C154" s="7">
        <v>46810.430000000008</v>
      </c>
    </row>
    <row r="155" spans="1:3">
      <c r="A155" s="60">
        <v>34505</v>
      </c>
      <c r="B155" s="60" t="s">
        <v>144</v>
      </c>
      <c r="C155" s="7">
        <v>601286.88</v>
      </c>
    </row>
    <row r="156" spans="1:3">
      <c r="A156" s="60">
        <v>34600</v>
      </c>
      <c r="B156" s="60" t="s">
        <v>145</v>
      </c>
      <c r="C156" s="7">
        <v>1038647.07</v>
      </c>
    </row>
    <row r="157" spans="1:3">
      <c r="A157" s="60">
        <v>34605</v>
      </c>
      <c r="B157" s="60" t="s">
        <v>146</v>
      </c>
      <c r="C157" s="7">
        <v>222914.94</v>
      </c>
    </row>
    <row r="158" spans="1:3">
      <c r="A158" s="60">
        <v>34700</v>
      </c>
      <c r="B158" s="60" t="s">
        <v>147</v>
      </c>
      <c r="C158" s="7">
        <v>2472897.52</v>
      </c>
    </row>
    <row r="159" spans="1:3">
      <c r="A159" s="60">
        <v>34800</v>
      </c>
      <c r="B159" s="60" t="s">
        <v>148</v>
      </c>
      <c r="C159" s="7">
        <v>334142.23</v>
      </c>
    </row>
    <row r="160" spans="1:3">
      <c r="A160" s="60">
        <v>34900</v>
      </c>
      <c r="B160" s="60" t="s">
        <v>344</v>
      </c>
      <c r="C160" s="7">
        <v>5966255.6500000004</v>
      </c>
    </row>
    <row r="161" spans="1:3">
      <c r="A161" s="60">
        <v>34901</v>
      </c>
      <c r="B161" s="60" t="s">
        <v>345</v>
      </c>
      <c r="C161" s="7">
        <v>127599.28</v>
      </c>
    </row>
    <row r="162" spans="1:3">
      <c r="A162" s="60">
        <v>34903</v>
      </c>
      <c r="B162" s="60" t="s">
        <v>149</v>
      </c>
      <c r="C162" s="7">
        <v>15019.23</v>
      </c>
    </row>
    <row r="163" spans="1:3">
      <c r="A163" s="60">
        <v>34905</v>
      </c>
      <c r="B163" s="60" t="s">
        <v>150</v>
      </c>
      <c r="C163" s="7">
        <v>606345.42000000004</v>
      </c>
    </row>
    <row r="164" spans="1:3">
      <c r="A164" s="60">
        <v>34910</v>
      </c>
      <c r="B164" s="60" t="s">
        <v>151</v>
      </c>
      <c r="C164" s="7">
        <v>1758368.1900000002</v>
      </c>
    </row>
    <row r="165" spans="1:3">
      <c r="A165" s="60">
        <v>35000</v>
      </c>
      <c r="B165" s="60" t="s">
        <v>152</v>
      </c>
      <c r="C165" s="7">
        <v>1191995.1999999997</v>
      </c>
    </row>
    <row r="166" spans="1:3">
      <c r="A166" s="60">
        <v>35005</v>
      </c>
      <c r="B166" s="60" t="s">
        <v>153</v>
      </c>
      <c r="C166" s="7">
        <v>600536.25999999978</v>
      </c>
    </row>
    <row r="167" spans="1:3">
      <c r="A167" s="60">
        <v>35100</v>
      </c>
      <c r="B167" s="60" t="s">
        <v>154</v>
      </c>
      <c r="C167" s="7">
        <v>10152274.459999999</v>
      </c>
    </row>
    <row r="168" spans="1:3">
      <c r="A168" s="60">
        <v>35105</v>
      </c>
      <c r="B168" s="60" t="s">
        <v>155</v>
      </c>
      <c r="C168" s="7">
        <v>934987.2</v>
      </c>
    </row>
    <row r="169" spans="1:3">
      <c r="A169" s="60">
        <v>35106</v>
      </c>
      <c r="B169" s="60" t="s">
        <v>156</v>
      </c>
      <c r="C169" s="7">
        <v>200463.96</v>
      </c>
    </row>
    <row r="170" spans="1:3">
      <c r="A170" s="60">
        <v>35200</v>
      </c>
      <c r="B170" s="60" t="s">
        <v>157</v>
      </c>
      <c r="C170" s="7">
        <v>497265.20000000007</v>
      </c>
    </row>
    <row r="171" spans="1:3">
      <c r="A171" s="60">
        <v>35300</v>
      </c>
      <c r="B171" s="60" t="s">
        <v>158</v>
      </c>
      <c r="C171" s="7">
        <v>3113991.7699999996</v>
      </c>
    </row>
    <row r="172" spans="1:3">
      <c r="A172" s="60">
        <v>35305</v>
      </c>
      <c r="B172" s="60" t="s">
        <v>159</v>
      </c>
      <c r="C172" s="7">
        <v>1204394.6299999999</v>
      </c>
    </row>
    <row r="173" spans="1:3">
      <c r="A173" s="60">
        <v>35400</v>
      </c>
      <c r="B173" s="60" t="s">
        <v>160</v>
      </c>
      <c r="C173" s="7">
        <v>2510858.41</v>
      </c>
    </row>
    <row r="174" spans="1:3">
      <c r="A174" s="60">
        <v>35401</v>
      </c>
      <c r="B174" s="60" t="s">
        <v>161</v>
      </c>
      <c r="C174" s="7">
        <v>26318.760000000006</v>
      </c>
    </row>
    <row r="175" spans="1:3">
      <c r="A175" s="60">
        <v>35405</v>
      </c>
      <c r="B175" s="60" t="s">
        <v>162</v>
      </c>
      <c r="C175" s="7">
        <v>842764.3</v>
      </c>
    </row>
    <row r="176" spans="1:3">
      <c r="A176" s="60">
        <v>35500</v>
      </c>
      <c r="B176" s="60" t="s">
        <v>163</v>
      </c>
      <c r="C176" s="7">
        <v>3283379.48</v>
      </c>
    </row>
    <row r="177" spans="1:3">
      <c r="A177" s="60">
        <v>35600</v>
      </c>
      <c r="B177" s="60" t="s">
        <v>164</v>
      </c>
      <c r="C177" s="7">
        <v>1416457.33</v>
      </c>
    </row>
    <row r="178" spans="1:3">
      <c r="A178" s="60">
        <v>35700</v>
      </c>
      <c r="B178" s="60" t="s">
        <v>165</v>
      </c>
      <c r="C178" s="7">
        <v>782615.1</v>
      </c>
    </row>
    <row r="179" spans="1:3">
      <c r="A179" s="60">
        <v>35800</v>
      </c>
      <c r="B179" s="60" t="s">
        <v>166</v>
      </c>
      <c r="C179" s="7">
        <v>1186474.3200000003</v>
      </c>
    </row>
    <row r="180" spans="1:3">
      <c r="A180" s="60">
        <v>35805</v>
      </c>
      <c r="B180" s="60" t="s">
        <v>167</v>
      </c>
      <c r="C180" s="7">
        <v>231673.81999999998</v>
      </c>
    </row>
    <row r="181" spans="1:3">
      <c r="A181" s="60">
        <v>35900</v>
      </c>
      <c r="B181" s="60" t="s">
        <v>168</v>
      </c>
      <c r="C181" s="7">
        <v>2015603.96</v>
      </c>
    </row>
    <row r="182" spans="1:3">
      <c r="A182" s="60">
        <v>35905</v>
      </c>
      <c r="B182" s="60" t="s">
        <v>169</v>
      </c>
      <c r="C182" s="7">
        <v>343909.99</v>
      </c>
    </row>
    <row r="183" spans="1:3">
      <c r="A183" s="60">
        <v>36000</v>
      </c>
      <c r="B183" s="60" t="s">
        <v>170</v>
      </c>
      <c r="C183" s="7">
        <v>45589962.139999993</v>
      </c>
    </row>
    <row r="184" spans="1:3">
      <c r="A184" s="60">
        <v>36001</v>
      </c>
      <c r="B184" s="60" t="s">
        <v>171</v>
      </c>
      <c r="C184" s="7">
        <v>25886.89</v>
      </c>
    </row>
    <row r="185" spans="1:3">
      <c r="A185" s="60">
        <v>36003</v>
      </c>
      <c r="B185" s="60" t="s">
        <v>172</v>
      </c>
      <c r="C185" s="7">
        <v>298440.45</v>
      </c>
    </row>
    <row r="186" spans="1:3">
      <c r="A186" s="60">
        <v>36004</v>
      </c>
      <c r="B186" s="60" t="s">
        <v>346</v>
      </c>
      <c r="C186" s="7">
        <v>157722.41</v>
      </c>
    </row>
    <row r="187" spans="1:3">
      <c r="A187" s="60">
        <v>36005</v>
      </c>
      <c r="B187" s="60" t="s">
        <v>173</v>
      </c>
      <c r="C187" s="7">
        <v>4250772.22</v>
      </c>
    </row>
    <row r="188" spans="1:3">
      <c r="A188" s="60">
        <v>36006</v>
      </c>
      <c r="B188" s="60" t="s">
        <v>174</v>
      </c>
      <c r="C188" s="7">
        <v>387675.86</v>
      </c>
    </row>
    <row r="189" spans="1:3">
      <c r="A189" s="60">
        <v>36007</v>
      </c>
      <c r="B189" s="60" t="s">
        <v>175</v>
      </c>
      <c r="C189" s="7">
        <v>142456.03</v>
      </c>
    </row>
    <row r="190" spans="1:3">
      <c r="A190" s="60">
        <v>36008</v>
      </c>
      <c r="B190" s="60" t="s">
        <v>176</v>
      </c>
      <c r="C190" s="7">
        <v>400653.79</v>
      </c>
    </row>
    <row r="191" spans="1:3">
      <c r="A191" s="60">
        <v>36009</v>
      </c>
      <c r="B191" s="60" t="s">
        <v>177</v>
      </c>
      <c r="C191" s="7">
        <v>98784.87000000001</v>
      </c>
    </row>
    <row r="192" spans="1:3">
      <c r="A192" s="60">
        <v>36100</v>
      </c>
      <c r="B192" s="60" t="s">
        <v>178</v>
      </c>
      <c r="C192" s="7">
        <v>654356.05000000005</v>
      </c>
    </row>
    <row r="193" spans="1:3">
      <c r="A193" s="60">
        <v>36102</v>
      </c>
      <c r="B193" s="60" t="s">
        <v>179</v>
      </c>
      <c r="C193" s="7">
        <v>142086.19</v>
      </c>
    </row>
    <row r="194" spans="1:3">
      <c r="A194" s="60">
        <v>36105</v>
      </c>
      <c r="B194" s="60" t="s">
        <v>180</v>
      </c>
      <c r="C194" s="7">
        <v>367110.38</v>
      </c>
    </row>
    <row r="195" spans="1:3">
      <c r="A195" s="60">
        <v>36200</v>
      </c>
      <c r="B195" s="60" t="s">
        <v>181</v>
      </c>
      <c r="C195" s="7">
        <v>1341520.9099999999</v>
      </c>
    </row>
    <row r="196" spans="1:3">
      <c r="A196" s="60">
        <v>36205</v>
      </c>
      <c r="B196" s="60" t="s">
        <v>182</v>
      </c>
      <c r="C196" s="7">
        <v>236772.14</v>
      </c>
    </row>
    <row r="197" spans="1:3">
      <c r="A197" s="60">
        <v>36300</v>
      </c>
      <c r="B197" s="60" t="s">
        <v>183</v>
      </c>
      <c r="C197" s="7">
        <v>4024032.6799999997</v>
      </c>
    </row>
    <row r="198" spans="1:3">
      <c r="A198" s="60">
        <v>36301</v>
      </c>
      <c r="B198" s="60" t="s">
        <v>184</v>
      </c>
      <c r="C198" s="7">
        <v>53431.510000000009</v>
      </c>
    </row>
    <row r="199" spans="1:3">
      <c r="A199" s="60">
        <v>36302</v>
      </c>
      <c r="B199" s="60" t="s">
        <v>185</v>
      </c>
      <c r="C199" s="7">
        <v>83506.949999999983</v>
      </c>
    </row>
    <row r="200" spans="1:3">
      <c r="A200" s="60">
        <v>36303</v>
      </c>
      <c r="B200" s="60" t="s">
        <v>347</v>
      </c>
      <c r="C200" s="7">
        <v>38481.480000000003</v>
      </c>
    </row>
    <row r="201" spans="1:3">
      <c r="A201" s="60">
        <v>36305</v>
      </c>
      <c r="B201" s="60" t="s">
        <v>186</v>
      </c>
      <c r="C201" s="7">
        <v>887505.74</v>
      </c>
    </row>
    <row r="202" spans="1:3">
      <c r="A202" s="60">
        <v>36310</v>
      </c>
      <c r="B202" s="60" t="s">
        <v>333</v>
      </c>
      <c r="C202" s="7">
        <v>28771.519999999997</v>
      </c>
    </row>
    <row r="203" spans="1:3">
      <c r="A203" s="60">
        <v>36400</v>
      </c>
      <c r="B203" s="60" t="s">
        <v>187</v>
      </c>
      <c r="C203" s="7">
        <v>4735171.5299999984</v>
      </c>
    </row>
    <row r="204" spans="1:3">
      <c r="A204" s="60">
        <v>36405</v>
      </c>
      <c r="B204" s="60" t="s">
        <v>348</v>
      </c>
      <c r="C204" s="7">
        <v>776403.40000000014</v>
      </c>
    </row>
    <row r="205" spans="1:3">
      <c r="A205" s="60">
        <v>36500</v>
      </c>
      <c r="B205" s="60" t="s">
        <v>188</v>
      </c>
      <c r="C205" s="7">
        <v>8751383.6600000001</v>
      </c>
    </row>
    <row r="206" spans="1:3">
      <c r="A206" s="60">
        <v>36501</v>
      </c>
      <c r="B206" s="60" t="s">
        <v>189</v>
      </c>
      <c r="C206" s="7">
        <v>99615.47</v>
      </c>
    </row>
    <row r="207" spans="1:3">
      <c r="A207" s="60">
        <v>36502</v>
      </c>
      <c r="B207" s="60" t="s">
        <v>190</v>
      </c>
      <c r="C207" s="7">
        <v>35651.079999999994</v>
      </c>
    </row>
    <row r="208" spans="1:3">
      <c r="A208" s="60">
        <v>36505</v>
      </c>
      <c r="B208" s="60" t="s">
        <v>191</v>
      </c>
      <c r="C208" s="7">
        <v>1883701.0399999996</v>
      </c>
    </row>
    <row r="209" spans="1:3">
      <c r="A209" s="60">
        <v>36600</v>
      </c>
      <c r="B209" s="60" t="s">
        <v>192</v>
      </c>
      <c r="C209" s="7">
        <v>721985.61</v>
      </c>
    </row>
    <row r="210" spans="1:3">
      <c r="A210" s="60">
        <v>36601</v>
      </c>
      <c r="B210" s="60" t="s">
        <v>193</v>
      </c>
      <c r="C210" s="7">
        <v>308648.28000000003</v>
      </c>
    </row>
    <row r="211" spans="1:3">
      <c r="A211" s="60">
        <v>36700</v>
      </c>
      <c r="B211" s="60" t="s">
        <v>194</v>
      </c>
      <c r="C211" s="7">
        <v>7264276.2199999988</v>
      </c>
    </row>
    <row r="212" spans="1:3">
      <c r="A212" s="60">
        <v>36701</v>
      </c>
      <c r="B212" s="60" t="s">
        <v>195</v>
      </c>
      <c r="C212" s="7">
        <v>20124.239999999998</v>
      </c>
    </row>
    <row r="213" spans="1:3">
      <c r="A213" s="60">
        <v>36705</v>
      </c>
      <c r="B213" s="60" t="s">
        <v>196</v>
      </c>
      <c r="C213" s="7">
        <v>922102.01000000013</v>
      </c>
    </row>
    <row r="214" spans="1:3">
      <c r="A214" s="60">
        <v>36800</v>
      </c>
      <c r="B214" s="60" t="s">
        <v>197</v>
      </c>
      <c r="C214" s="7">
        <v>2920221.73</v>
      </c>
    </row>
    <row r="215" spans="1:3">
      <c r="A215" s="60">
        <v>36802</v>
      </c>
      <c r="B215" s="60" t="s">
        <v>198</v>
      </c>
      <c r="C215" s="7">
        <v>81062.3</v>
      </c>
    </row>
    <row r="216" spans="1:3">
      <c r="A216" s="60">
        <v>36810</v>
      </c>
      <c r="B216" s="60" t="s">
        <v>349</v>
      </c>
      <c r="C216" s="7">
        <v>5227878.6800000006</v>
      </c>
    </row>
    <row r="217" spans="1:3">
      <c r="A217" s="60">
        <v>36900</v>
      </c>
      <c r="B217" s="60" t="s">
        <v>199</v>
      </c>
      <c r="C217" s="7">
        <v>538214.36999999988</v>
      </c>
    </row>
    <row r="218" spans="1:3">
      <c r="A218" s="60">
        <v>36901</v>
      </c>
      <c r="B218" s="60" t="s">
        <v>200</v>
      </c>
      <c r="C218" s="7">
        <v>184429.94</v>
      </c>
    </row>
    <row r="219" spans="1:3">
      <c r="A219" s="60">
        <v>36905</v>
      </c>
      <c r="B219" s="60" t="s">
        <v>201</v>
      </c>
      <c r="C219" s="7">
        <v>207666.81999999998</v>
      </c>
    </row>
    <row r="220" spans="1:3">
      <c r="A220" s="60">
        <v>37000</v>
      </c>
      <c r="B220" s="60" t="s">
        <v>202</v>
      </c>
      <c r="C220" s="7">
        <v>1779707.9100000001</v>
      </c>
    </row>
    <row r="221" spans="1:3">
      <c r="A221" s="60">
        <v>37001</v>
      </c>
      <c r="B221" s="60" t="s">
        <v>327</v>
      </c>
      <c r="C221" s="7">
        <v>59992.82</v>
      </c>
    </row>
    <row r="222" spans="1:3">
      <c r="A222" s="60">
        <v>37005</v>
      </c>
      <c r="B222" s="60" t="s">
        <v>203</v>
      </c>
      <c r="C222" s="7">
        <v>491195.74000000005</v>
      </c>
    </row>
    <row r="223" spans="1:3">
      <c r="A223" s="60">
        <v>37100</v>
      </c>
      <c r="B223" s="60" t="s">
        <v>204</v>
      </c>
      <c r="C223" s="7">
        <v>2556956.77</v>
      </c>
    </row>
    <row r="224" spans="1:3">
      <c r="A224" s="60">
        <v>37200</v>
      </c>
      <c r="B224" s="60" t="s">
        <v>205</v>
      </c>
      <c r="C224" s="7">
        <v>591112.99</v>
      </c>
    </row>
    <row r="225" spans="1:3">
      <c r="A225" s="60">
        <v>37300</v>
      </c>
      <c r="B225" s="60" t="s">
        <v>206</v>
      </c>
      <c r="C225" s="7">
        <v>1511883.4700000002</v>
      </c>
    </row>
    <row r="226" spans="1:3">
      <c r="A226" s="60">
        <v>37301</v>
      </c>
      <c r="B226" s="60" t="s">
        <v>207</v>
      </c>
      <c r="C226" s="7">
        <v>165199.15999999997</v>
      </c>
    </row>
    <row r="227" spans="1:3">
      <c r="A227" s="60">
        <v>37305</v>
      </c>
      <c r="B227" s="60" t="s">
        <v>208</v>
      </c>
      <c r="C227" s="7">
        <v>522116.06000000011</v>
      </c>
    </row>
    <row r="228" spans="1:3">
      <c r="A228" s="60">
        <v>37400</v>
      </c>
      <c r="B228" s="60" t="s">
        <v>209</v>
      </c>
      <c r="C228" s="7">
        <v>6947982.5899999989</v>
      </c>
    </row>
    <row r="229" spans="1:3">
      <c r="A229" s="60">
        <v>37405</v>
      </c>
      <c r="B229" s="60" t="s">
        <v>210</v>
      </c>
      <c r="C229" s="7">
        <v>1689936.5499999998</v>
      </c>
    </row>
    <row r="230" spans="1:3">
      <c r="A230" s="60">
        <v>37500</v>
      </c>
      <c r="B230" s="60" t="s">
        <v>211</v>
      </c>
      <c r="C230" s="7">
        <v>859966.9800000001</v>
      </c>
    </row>
    <row r="231" spans="1:3">
      <c r="A231" s="60">
        <v>37600</v>
      </c>
      <c r="B231" s="60" t="s">
        <v>212</v>
      </c>
      <c r="C231" s="7">
        <v>5009654.51</v>
      </c>
    </row>
    <row r="232" spans="1:3">
      <c r="A232" s="60">
        <v>37601</v>
      </c>
      <c r="B232" s="60" t="s">
        <v>213</v>
      </c>
      <c r="C232" s="7">
        <v>175129.82</v>
      </c>
    </row>
    <row r="233" spans="1:3">
      <c r="A233" s="60">
        <v>37605</v>
      </c>
      <c r="B233" s="60" t="s">
        <v>214</v>
      </c>
      <c r="C233" s="7">
        <v>628737.67999999993</v>
      </c>
    </row>
    <row r="234" spans="1:3">
      <c r="A234" s="60">
        <v>37610</v>
      </c>
      <c r="B234" s="60" t="s">
        <v>215</v>
      </c>
      <c r="C234" s="7">
        <v>1472612.5600000003</v>
      </c>
    </row>
    <row r="235" spans="1:3">
      <c r="A235" s="60">
        <v>37700</v>
      </c>
      <c r="B235" s="60" t="s">
        <v>216</v>
      </c>
      <c r="C235" s="7">
        <v>2203504.1100000003</v>
      </c>
    </row>
    <row r="236" spans="1:3">
      <c r="A236" s="60">
        <v>37705</v>
      </c>
      <c r="B236" s="60" t="s">
        <v>217</v>
      </c>
      <c r="C236" s="7">
        <v>680423.77000000014</v>
      </c>
    </row>
    <row r="237" spans="1:3">
      <c r="A237" s="60">
        <v>37800</v>
      </c>
      <c r="B237" s="60" t="s">
        <v>218</v>
      </c>
      <c r="C237" s="7">
        <v>6874518.3499999996</v>
      </c>
    </row>
    <row r="238" spans="1:3">
      <c r="A238" s="60">
        <v>37801</v>
      </c>
      <c r="B238" s="60" t="s">
        <v>219</v>
      </c>
      <c r="C238" s="7">
        <v>41954.340000000004</v>
      </c>
    </row>
    <row r="239" spans="1:3">
      <c r="A239" s="60">
        <v>37805</v>
      </c>
      <c r="B239" s="60" t="s">
        <v>220</v>
      </c>
      <c r="C239" s="7">
        <v>561569.56999999995</v>
      </c>
    </row>
    <row r="240" spans="1:3">
      <c r="A240" s="60">
        <v>37900</v>
      </c>
      <c r="B240" s="60" t="s">
        <v>221</v>
      </c>
      <c r="C240" s="7">
        <v>3653833.9800000004</v>
      </c>
    </row>
    <row r="241" spans="1:3">
      <c r="A241" s="60">
        <v>37901</v>
      </c>
      <c r="B241" s="60" t="s">
        <v>222</v>
      </c>
      <c r="C241" s="7">
        <v>50525.21</v>
      </c>
    </row>
    <row r="242" spans="1:3">
      <c r="A242" s="60">
        <v>37905</v>
      </c>
      <c r="B242" s="60" t="s">
        <v>223</v>
      </c>
      <c r="C242" s="7">
        <v>485687.80000000016</v>
      </c>
    </row>
    <row r="243" spans="1:3">
      <c r="A243" s="60">
        <v>38000</v>
      </c>
      <c r="B243" s="60" t="s">
        <v>224</v>
      </c>
      <c r="C243" s="7">
        <v>5844899.8400000008</v>
      </c>
    </row>
    <row r="244" spans="1:3">
      <c r="A244" s="60">
        <v>38005</v>
      </c>
      <c r="B244" s="60" t="s">
        <v>225</v>
      </c>
      <c r="C244" s="7">
        <v>1170004.5599999998</v>
      </c>
    </row>
    <row r="245" spans="1:3">
      <c r="A245" s="60">
        <v>38100</v>
      </c>
      <c r="B245" s="60" t="s">
        <v>226</v>
      </c>
      <c r="C245" s="7">
        <v>2716002.39</v>
      </c>
    </row>
    <row r="246" spans="1:3">
      <c r="A246" s="60">
        <v>38105</v>
      </c>
      <c r="B246" s="60" t="s">
        <v>227</v>
      </c>
      <c r="C246" s="7">
        <v>549123.62</v>
      </c>
    </row>
    <row r="247" spans="1:3">
      <c r="A247" s="60">
        <v>38200</v>
      </c>
      <c r="B247" s="60" t="s">
        <v>228</v>
      </c>
      <c r="C247" s="7">
        <v>2497736.35</v>
      </c>
    </row>
    <row r="248" spans="1:3">
      <c r="A248" s="60">
        <v>38205</v>
      </c>
      <c r="B248" s="60" t="s">
        <v>229</v>
      </c>
      <c r="C248" s="7">
        <v>412565.27</v>
      </c>
    </row>
    <row r="249" spans="1:3">
      <c r="A249" s="60">
        <v>38210</v>
      </c>
      <c r="B249" s="60" t="s">
        <v>230</v>
      </c>
      <c r="C249" s="7">
        <v>937827.87</v>
      </c>
    </row>
    <row r="250" spans="1:3">
      <c r="A250" s="60">
        <v>38300</v>
      </c>
      <c r="B250" s="60" t="s">
        <v>231</v>
      </c>
      <c r="C250" s="7">
        <v>1996570.2300000002</v>
      </c>
    </row>
    <row r="251" spans="1:3">
      <c r="A251" s="60">
        <v>38400</v>
      </c>
      <c r="B251" s="60" t="s">
        <v>232</v>
      </c>
      <c r="C251" s="7">
        <v>2484314.15</v>
      </c>
    </row>
    <row r="252" spans="1:3">
      <c r="A252" s="60">
        <v>38402</v>
      </c>
      <c r="B252" s="60" t="s">
        <v>233</v>
      </c>
      <c r="C252" s="7">
        <v>90607.729999999981</v>
      </c>
    </row>
    <row r="253" spans="1:3">
      <c r="A253" s="60">
        <v>38405</v>
      </c>
      <c r="B253" s="60" t="s">
        <v>234</v>
      </c>
      <c r="C253" s="7">
        <v>625734.5399999998</v>
      </c>
    </row>
    <row r="254" spans="1:3">
      <c r="A254" s="60">
        <v>38500</v>
      </c>
      <c r="B254" s="60" t="s">
        <v>235</v>
      </c>
      <c r="C254" s="7">
        <v>1945415.71</v>
      </c>
    </row>
    <row r="255" spans="1:3">
      <c r="A255" s="60">
        <v>38600</v>
      </c>
      <c r="B255" s="60" t="s">
        <v>236</v>
      </c>
      <c r="C255" s="7">
        <v>2470058.3999999994</v>
      </c>
    </row>
    <row r="256" spans="1:3">
      <c r="A256" s="60">
        <v>38601</v>
      </c>
      <c r="B256" s="60" t="s">
        <v>237</v>
      </c>
      <c r="C256" s="7">
        <v>26910.620000000003</v>
      </c>
    </row>
    <row r="257" spans="1:3">
      <c r="A257" s="60">
        <v>38602</v>
      </c>
      <c r="B257" s="60" t="s">
        <v>238</v>
      </c>
      <c r="C257" s="7">
        <v>175880.09</v>
      </c>
    </row>
    <row r="258" spans="1:3">
      <c r="A258" s="60">
        <v>38605</v>
      </c>
      <c r="B258" s="60" t="s">
        <v>239</v>
      </c>
      <c r="C258" s="7">
        <v>694092.06000000017</v>
      </c>
    </row>
    <row r="259" spans="1:3">
      <c r="A259" s="60">
        <v>38610</v>
      </c>
      <c r="B259" s="60" t="s">
        <v>240</v>
      </c>
      <c r="C259" s="7">
        <v>525350.01</v>
      </c>
    </row>
    <row r="260" spans="1:3">
      <c r="A260" s="60">
        <v>38620</v>
      </c>
      <c r="B260" s="60" t="s">
        <v>241</v>
      </c>
      <c r="C260" s="7">
        <v>414021.8</v>
      </c>
    </row>
    <row r="261" spans="1:3">
      <c r="A261" s="60">
        <v>38700</v>
      </c>
      <c r="B261" s="60" t="s">
        <v>242</v>
      </c>
      <c r="C261" s="7">
        <v>711405.53999999992</v>
      </c>
    </row>
    <row r="262" spans="1:3">
      <c r="A262" s="60">
        <v>38701</v>
      </c>
      <c r="B262" s="60" t="s">
        <v>243</v>
      </c>
      <c r="C262" s="7">
        <v>47671.21</v>
      </c>
    </row>
    <row r="263" spans="1:3">
      <c r="A263" s="60">
        <v>38800</v>
      </c>
      <c r="B263" s="60" t="s">
        <v>244</v>
      </c>
      <c r="C263" s="7">
        <v>1240318.19</v>
      </c>
    </row>
    <row r="264" spans="1:3">
      <c r="A264" s="60">
        <v>38801</v>
      </c>
      <c r="B264" s="60" t="s">
        <v>245</v>
      </c>
      <c r="C264" s="7">
        <v>88032.790000000008</v>
      </c>
    </row>
    <row r="265" spans="1:3">
      <c r="A265" s="60">
        <v>38900</v>
      </c>
      <c r="B265" s="60" t="s">
        <v>246</v>
      </c>
      <c r="C265" s="7">
        <v>277855.95999999996</v>
      </c>
    </row>
    <row r="266" spans="1:3">
      <c r="A266" s="60">
        <v>39000</v>
      </c>
      <c r="B266" s="60" t="s">
        <v>247</v>
      </c>
      <c r="C266" s="7">
        <v>12173982.459999999</v>
      </c>
    </row>
    <row r="267" spans="1:3">
      <c r="A267" s="60">
        <v>39100</v>
      </c>
      <c r="B267" s="60" t="s">
        <v>248</v>
      </c>
      <c r="C267" s="7">
        <v>2059060.24</v>
      </c>
    </row>
    <row r="268" spans="1:3">
      <c r="A268" s="60">
        <v>39101</v>
      </c>
      <c r="B268" s="60" t="s">
        <v>249</v>
      </c>
      <c r="C268" s="7">
        <v>164658.53999999998</v>
      </c>
    </row>
    <row r="269" spans="1:3">
      <c r="A269" s="60">
        <v>39105</v>
      </c>
      <c r="B269" s="60" t="s">
        <v>250</v>
      </c>
      <c r="C269" s="7">
        <v>818634.28</v>
      </c>
    </row>
    <row r="270" spans="1:3">
      <c r="A270" s="60">
        <v>39200</v>
      </c>
      <c r="B270" s="60" t="s">
        <v>350</v>
      </c>
      <c r="C270" s="7">
        <v>50854448.159999996</v>
      </c>
    </row>
    <row r="271" spans="1:3">
      <c r="A271" s="60">
        <v>39201</v>
      </c>
      <c r="B271" s="60" t="s">
        <v>251</v>
      </c>
      <c r="C271" s="7">
        <v>124847.98000000001</v>
      </c>
    </row>
    <row r="272" spans="1:3">
      <c r="A272" s="60">
        <v>39204</v>
      </c>
      <c r="B272" s="60" t="s">
        <v>252</v>
      </c>
      <c r="C272" s="7">
        <v>126792.6</v>
      </c>
    </row>
    <row r="273" spans="1:3">
      <c r="A273" s="60">
        <v>39205</v>
      </c>
      <c r="B273" s="60" t="s">
        <v>253</v>
      </c>
      <c r="C273" s="7">
        <v>4505954.5500000007</v>
      </c>
    </row>
    <row r="274" spans="1:3">
      <c r="A274" s="60">
        <v>39208</v>
      </c>
      <c r="B274" s="60" t="s">
        <v>351</v>
      </c>
      <c r="C274" s="7">
        <v>269680.04000000004</v>
      </c>
    </row>
    <row r="275" spans="1:3">
      <c r="A275" s="60">
        <v>39209</v>
      </c>
      <c r="B275" s="60" t="s">
        <v>254</v>
      </c>
      <c r="C275" s="7">
        <v>140660.60999999999</v>
      </c>
    </row>
    <row r="276" spans="1:3">
      <c r="A276" s="60">
        <v>39300</v>
      </c>
      <c r="B276" s="60" t="s">
        <v>255</v>
      </c>
      <c r="C276" s="7">
        <v>751061.53</v>
      </c>
    </row>
    <row r="277" spans="1:3">
      <c r="A277" s="60">
        <v>39301</v>
      </c>
      <c r="B277" s="60" t="s">
        <v>256</v>
      </c>
      <c r="C277" s="7">
        <v>46898.279999999992</v>
      </c>
    </row>
    <row r="278" spans="1:3">
      <c r="A278" s="60">
        <v>39400</v>
      </c>
      <c r="B278" s="60" t="s">
        <v>257</v>
      </c>
      <c r="C278" s="7">
        <v>571663.75</v>
      </c>
    </row>
    <row r="279" spans="1:3">
      <c r="A279" s="60">
        <v>39401</v>
      </c>
      <c r="B279" s="60" t="s">
        <v>258</v>
      </c>
      <c r="C279" s="7">
        <v>204108.47000000003</v>
      </c>
    </row>
    <row r="280" spans="1:3">
      <c r="A280" s="60">
        <v>39500</v>
      </c>
      <c r="B280" s="60" t="s">
        <v>259</v>
      </c>
      <c r="C280" s="7">
        <v>1597593.52</v>
      </c>
    </row>
    <row r="281" spans="1:3">
      <c r="A281" s="60">
        <v>39501</v>
      </c>
      <c r="B281" s="60" t="s">
        <v>260</v>
      </c>
      <c r="C281" s="7">
        <v>50227.670000000006</v>
      </c>
    </row>
    <row r="282" spans="1:3">
      <c r="A282" s="60">
        <v>39600</v>
      </c>
      <c r="B282" s="60" t="s">
        <v>261</v>
      </c>
      <c r="C282" s="7">
        <v>5456550.4500000002</v>
      </c>
    </row>
    <row r="283" spans="1:3">
      <c r="A283" s="60">
        <v>39605</v>
      </c>
      <c r="B283" s="60" t="s">
        <v>262</v>
      </c>
      <c r="C283" s="7">
        <v>808650.25999999989</v>
      </c>
    </row>
    <row r="284" spans="1:3">
      <c r="A284" s="60">
        <v>39700</v>
      </c>
      <c r="B284" s="60" t="s">
        <v>263</v>
      </c>
      <c r="C284" s="7">
        <v>3011693.98</v>
      </c>
    </row>
    <row r="285" spans="1:3">
      <c r="A285" s="60">
        <v>39703</v>
      </c>
      <c r="B285" s="60" t="s">
        <v>264</v>
      </c>
      <c r="C285" s="7">
        <v>103236.57000000004</v>
      </c>
    </row>
    <row r="286" spans="1:3">
      <c r="A286" s="60">
        <v>39705</v>
      </c>
      <c r="B286" s="60" t="s">
        <v>265</v>
      </c>
      <c r="C286" s="7">
        <v>792757.59</v>
      </c>
    </row>
    <row r="287" spans="1:3">
      <c r="A287" s="60">
        <v>39800</v>
      </c>
      <c r="B287" s="60" t="s">
        <v>266</v>
      </c>
      <c r="C287" s="7">
        <v>3511031.5300000007</v>
      </c>
    </row>
    <row r="288" spans="1:3">
      <c r="A288" s="60">
        <v>39805</v>
      </c>
      <c r="B288" s="60" t="s">
        <v>267</v>
      </c>
      <c r="C288" s="7">
        <v>444300.1</v>
      </c>
    </row>
    <row r="289" spans="1:3">
      <c r="A289" s="60">
        <v>39900</v>
      </c>
      <c r="B289" s="60" t="s">
        <v>268</v>
      </c>
      <c r="C289" s="7">
        <v>1788993.84</v>
      </c>
    </row>
    <row r="290" spans="1:3">
      <c r="A290" s="72">
        <v>40000</v>
      </c>
      <c r="B290" s="72" t="s">
        <v>703</v>
      </c>
      <c r="C290" s="7">
        <v>4229296.6493539996</v>
      </c>
    </row>
    <row r="291" spans="1:3">
      <c r="A291" s="60">
        <v>51000</v>
      </c>
      <c r="B291" s="60" t="s">
        <v>269</v>
      </c>
      <c r="C291" s="7">
        <v>30722249.32</v>
      </c>
    </row>
    <row r="292" spans="1:3">
      <c r="A292" s="72">
        <v>60000</v>
      </c>
      <c r="B292" s="72" t="s">
        <v>704</v>
      </c>
      <c r="C292" s="7">
        <v>210030.96356200005</v>
      </c>
    </row>
    <row r="293" spans="1:3">
      <c r="A293" s="60">
        <v>90901</v>
      </c>
      <c r="B293" s="60" t="s">
        <v>705</v>
      </c>
      <c r="C293" s="7">
        <v>775809.88000000012</v>
      </c>
    </row>
    <row r="294" spans="1:3">
      <c r="A294" s="60">
        <v>91041</v>
      </c>
      <c r="B294" s="60" t="s">
        <v>706</v>
      </c>
      <c r="C294" s="7">
        <v>123097.85999999999</v>
      </c>
    </row>
    <row r="295" spans="1:3">
      <c r="A295" s="60">
        <v>91111</v>
      </c>
      <c r="B295" s="60" t="s">
        <v>707</v>
      </c>
      <c r="C295" s="7">
        <v>84490.53</v>
      </c>
    </row>
    <row r="296" spans="1:3">
      <c r="A296" s="60">
        <v>91151</v>
      </c>
      <c r="B296" s="60" t="s">
        <v>708</v>
      </c>
      <c r="C296" s="7">
        <v>199970.93</v>
      </c>
    </row>
    <row r="297" spans="1:3">
      <c r="A297" s="60">
        <v>98101</v>
      </c>
      <c r="B297" s="60" t="s">
        <v>709</v>
      </c>
      <c r="C297" s="7">
        <v>951746.34999999986</v>
      </c>
    </row>
    <row r="298" spans="1:3">
      <c r="A298" s="60">
        <v>98103</v>
      </c>
      <c r="B298" s="60" t="s">
        <v>710</v>
      </c>
      <c r="C298" s="7">
        <v>204484.84999999998</v>
      </c>
    </row>
    <row r="299" spans="1:3">
      <c r="A299" s="60">
        <v>98111</v>
      </c>
      <c r="B299" s="60" t="s">
        <v>711</v>
      </c>
      <c r="C299" s="7">
        <v>339229.73</v>
      </c>
    </row>
    <row r="300" spans="1:3">
      <c r="A300" s="60">
        <v>98131</v>
      </c>
      <c r="B300" s="60" t="s">
        <v>712</v>
      </c>
      <c r="C300" s="7">
        <v>93764.930000000008</v>
      </c>
    </row>
    <row r="301" spans="1:3">
      <c r="A301" s="60">
        <v>99401</v>
      </c>
      <c r="B301" s="60" t="s">
        <v>713</v>
      </c>
      <c r="C301" s="7">
        <v>328713.92000000004</v>
      </c>
    </row>
    <row r="302" spans="1:3">
      <c r="A302" s="60">
        <v>99521</v>
      </c>
      <c r="B302" s="60" t="s">
        <v>714</v>
      </c>
      <c r="C302" s="7">
        <v>139508.98000000001</v>
      </c>
    </row>
    <row r="303" spans="1:3">
      <c r="A303" s="60">
        <v>99831</v>
      </c>
      <c r="B303" s="60" t="s">
        <v>715</v>
      </c>
      <c r="C303" s="7">
        <v>22260.17</v>
      </c>
    </row>
    <row r="304" spans="1:3">
      <c r="B304" s="61"/>
    </row>
    <row r="305" spans="3:3">
      <c r="C305" s="240">
        <v>949988632.99291646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Y440"/>
  <sheetViews>
    <sheetView topLeftCell="A6" zoomScaleNormal="100" zoomScaleSheetLayoutView="115" workbookViewId="0">
      <pane xSplit="2" ySplit="8" topLeftCell="C14" activePane="bottomRight" state="frozen"/>
      <selection activeCell="A6" sqref="A6"/>
      <selection pane="topRight" activeCell="C6" sqref="C6"/>
      <selection pane="bottomLeft" activeCell="A12" sqref="A12"/>
      <selection pane="bottomRight" activeCell="C14" sqref="C14"/>
    </sheetView>
  </sheetViews>
  <sheetFormatPr defaultColWidth="9.140625" defaultRowHeight="15.75"/>
  <cols>
    <col min="1" max="1" width="10.140625" style="248" customWidth="1"/>
    <col min="2" max="2" width="40.140625" style="249" customWidth="1"/>
    <col min="3" max="4" width="16.42578125" style="270" customWidth="1"/>
    <col min="5" max="5" width="16.42578125" style="118" customWidth="1"/>
    <col min="6" max="8" width="16.42578125" style="270" customWidth="1"/>
    <col min="9" max="9" width="16.42578125" style="270" hidden="1" customWidth="1"/>
    <col min="10" max="10" width="16.42578125" style="281" customWidth="1"/>
    <col min="11" max="11" width="18.140625" style="118" bestFit="1" customWidth="1"/>
    <col min="12" max="16" width="16.42578125" style="270" customWidth="1"/>
    <col min="17" max="17" width="16.42578125" style="270" hidden="1" customWidth="1"/>
    <col min="18" max="18" width="16.42578125" style="270" customWidth="1"/>
    <col min="19" max="16384" width="9.140625" style="270"/>
  </cols>
  <sheetData>
    <row r="1" spans="1:155" s="246" customFormat="1" ht="18" hidden="1" customHeight="1">
      <c r="A1" s="78"/>
      <c r="B1" s="79"/>
      <c r="E1" s="80"/>
      <c r="J1" s="247"/>
      <c r="K1" s="80"/>
    </row>
    <row r="2" spans="1:155" s="246" customFormat="1" ht="18" hidden="1" customHeight="1">
      <c r="A2" s="78"/>
      <c r="B2" s="79"/>
      <c r="E2" s="80"/>
      <c r="J2" s="247"/>
      <c r="K2" s="80"/>
    </row>
    <row r="3" spans="1:155" s="246" customFormat="1" ht="18" hidden="1" customHeight="1">
      <c r="A3" s="248"/>
      <c r="B3" s="249"/>
      <c r="E3" s="80"/>
      <c r="J3" s="247"/>
      <c r="K3" s="80"/>
    </row>
    <row r="4" spans="1:155" s="246" customFormat="1" ht="18" hidden="1" customHeight="1">
      <c r="A4" s="248"/>
      <c r="B4" s="249"/>
      <c r="E4" s="80"/>
      <c r="J4" s="247"/>
      <c r="K4" s="80"/>
    </row>
    <row r="5" spans="1:155" s="246" customFormat="1" ht="18" hidden="1" customHeight="1">
      <c r="A5" s="248"/>
      <c r="B5" s="249"/>
      <c r="E5" s="80"/>
      <c r="J5" s="247"/>
      <c r="K5" s="80"/>
    </row>
    <row r="6" spans="1:155" s="246" customFormat="1" ht="5.45" customHeight="1">
      <c r="A6" s="130"/>
      <c r="B6" s="131"/>
      <c r="C6" s="131"/>
      <c r="D6" s="131"/>
      <c r="E6" s="131"/>
      <c r="F6" s="131"/>
      <c r="G6" s="131"/>
      <c r="H6" s="131"/>
      <c r="I6" s="131"/>
      <c r="J6" s="250"/>
      <c r="K6" s="131"/>
      <c r="L6" s="131"/>
      <c r="M6" s="131"/>
      <c r="N6" s="131"/>
      <c r="O6" s="131"/>
      <c r="P6" s="131"/>
      <c r="Q6" s="131"/>
      <c r="R6" s="131"/>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row>
    <row r="7" spans="1:155" s="246" customFormat="1" ht="15.75" customHeight="1">
      <c r="A7" s="288" t="s">
        <v>767</v>
      </c>
      <c r="B7" s="131"/>
      <c r="C7" s="131"/>
      <c r="D7" s="131"/>
      <c r="E7" s="131"/>
      <c r="F7" s="131"/>
      <c r="G7" s="131"/>
      <c r="H7" s="131"/>
      <c r="I7" s="131"/>
      <c r="J7" s="250"/>
      <c r="K7" s="131"/>
      <c r="L7" s="131"/>
      <c r="M7" s="131"/>
      <c r="N7" s="131"/>
      <c r="O7" s="131"/>
      <c r="P7" s="131"/>
      <c r="Q7" s="131"/>
      <c r="R7" s="131"/>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c r="CU7" s="80"/>
      <c r="CV7" s="80"/>
      <c r="CW7" s="80"/>
      <c r="CX7" s="80"/>
      <c r="CY7" s="80"/>
      <c r="CZ7" s="80"/>
      <c r="DA7" s="80"/>
      <c r="DB7" s="80"/>
      <c r="DC7" s="80"/>
      <c r="DD7" s="80"/>
      <c r="DE7" s="80"/>
      <c r="DF7" s="80"/>
      <c r="DG7" s="80"/>
      <c r="DH7" s="80"/>
      <c r="DI7" s="80"/>
      <c r="DJ7" s="80"/>
      <c r="DK7" s="80"/>
      <c r="DL7" s="80"/>
      <c r="DM7" s="80"/>
      <c r="DN7" s="80"/>
      <c r="DO7" s="80"/>
      <c r="DP7" s="80"/>
      <c r="DQ7" s="80"/>
      <c r="DR7" s="80"/>
      <c r="DS7" s="80"/>
      <c r="DT7" s="80"/>
      <c r="DU7" s="80"/>
      <c r="DV7" s="80"/>
      <c r="DW7" s="80"/>
      <c r="DX7" s="80"/>
      <c r="DY7" s="80"/>
      <c r="DZ7" s="80"/>
      <c r="EA7" s="80"/>
      <c r="EB7" s="80"/>
      <c r="EC7" s="80"/>
      <c r="ED7" s="80"/>
      <c r="EE7" s="80"/>
      <c r="EF7" s="80"/>
      <c r="EG7" s="80"/>
      <c r="EH7" s="80"/>
      <c r="EI7" s="80"/>
      <c r="EJ7" s="80"/>
      <c r="EK7" s="80"/>
      <c r="EL7" s="80"/>
      <c r="EM7" s="80"/>
      <c r="EN7" s="80"/>
      <c r="EO7" s="80"/>
      <c r="EP7" s="80"/>
      <c r="EQ7" s="80"/>
      <c r="ER7" s="80"/>
      <c r="ES7" s="80"/>
      <c r="ET7" s="80"/>
      <c r="EU7" s="80"/>
      <c r="EV7" s="80"/>
      <c r="EW7" s="80"/>
      <c r="EX7" s="80"/>
      <c r="EY7" s="80"/>
    </row>
    <row r="8" spans="1:155" s="246" customFormat="1" ht="5.45" customHeight="1">
      <c r="A8" s="130"/>
      <c r="B8" s="131"/>
      <c r="C8" s="131"/>
      <c r="D8" s="131"/>
      <c r="E8" s="131"/>
      <c r="F8" s="131"/>
      <c r="G8" s="131"/>
      <c r="H8" s="131"/>
      <c r="I8" s="131"/>
      <c r="J8" s="250"/>
      <c r="K8" s="131"/>
      <c r="L8" s="131"/>
      <c r="M8" s="131"/>
      <c r="N8" s="131"/>
      <c r="O8" s="131"/>
      <c r="P8" s="131"/>
      <c r="Q8" s="131"/>
      <c r="R8" s="131"/>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c r="ED8" s="80"/>
      <c r="EE8" s="80"/>
      <c r="EF8" s="80"/>
      <c r="EG8" s="80"/>
      <c r="EH8" s="80"/>
      <c r="EI8" s="80"/>
      <c r="EJ8" s="80"/>
      <c r="EK8" s="80"/>
      <c r="EL8" s="80"/>
      <c r="EM8" s="80"/>
      <c r="EN8" s="80"/>
      <c r="EO8" s="80"/>
      <c r="EP8" s="80"/>
      <c r="EQ8" s="80"/>
      <c r="ER8" s="80"/>
      <c r="ES8" s="80"/>
      <c r="ET8" s="80"/>
      <c r="EU8" s="80"/>
      <c r="EV8" s="80"/>
      <c r="EW8" s="80"/>
      <c r="EX8" s="80"/>
      <c r="EY8" s="80"/>
    </row>
    <row r="9" spans="1:155" s="246" customFormat="1" ht="18" customHeight="1">
      <c r="A9" s="82"/>
      <c r="B9" s="83"/>
      <c r="C9" s="251" t="s">
        <v>724</v>
      </c>
      <c r="D9" s="251"/>
      <c r="E9" s="251"/>
      <c r="F9" s="251"/>
      <c r="G9" s="251"/>
      <c r="H9" s="251"/>
      <c r="I9" s="251"/>
      <c r="J9" s="252"/>
      <c r="K9" s="251"/>
      <c r="L9" s="251"/>
      <c r="M9" s="251"/>
      <c r="N9" s="251"/>
      <c r="O9" s="251"/>
      <c r="P9" s="251"/>
      <c r="Q9" s="251"/>
      <c r="R9" s="251"/>
    </row>
    <row r="10" spans="1:155" s="246" customFormat="1" ht="2.4500000000000002" customHeight="1" thickBot="1">
      <c r="A10" s="82"/>
      <c r="B10" s="83"/>
      <c r="C10" s="253"/>
      <c r="D10" s="253"/>
      <c r="E10" s="253"/>
      <c r="F10" s="253"/>
      <c r="G10" s="253"/>
      <c r="H10" s="253"/>
      <c r="I10" s="253"/>
      <c r="J10" s="254"/>
      <c r="K10" s="253"/>
      <c r="L10" s="253"/>
      <c r="M10" s="253"/>
      <c r="N10" s="253"/>
      <c r="O10" s="253"/>
      <c r="P10" s="253"/>
      <c r="Q10" s="253"/>
      <c r="R10" s="253"/>
    </row>
    <row r="11" spans="1:155" s="246" customFormat="1" ht="15.75" customHeight="1">
      <c r="A11" s="84"/>
      <c r="B11" s="85"/>
      <c r="C11" s="255"/>
      <c r="D11" s="256"/>
      <c r="E11" s="256"/>
      <c r="F11" s="256"/>
      <c r="G11" s="256"/>
      <c r="H11" s="257"/>
      <c r="I11" s="257"/>
      <c r="J11" s="258"/>
      <c r="K11" s="257"/>
      <c r="L11" s="256"/>
      <c r="M11" s="257"/>
      <c r="N11" s="257"/>
      <c r="O11" s="257"/>
      <c r="P11" s="257"/>
      <c r="Q11" s="257"/>
      <c r="R11" s="257"/>
    </row>
    <row r="12" spans="1:155" s="246" customFormat="1" ht="141" customHeight="1" thickBot="1">
      <c r="A12" s="259" t="s">
        <v>725</v>
      </c>
      <c r="B12" s="260" t="s">
        <v>377</v>
      </c>
      <c r="C12" s="261" t="s">
        <v>726</v>
      </c>
      <c r="D12" s="261" t="s">
        <v>727</v>
      </c>
      <c r="E12" s="261" t="s">
        <v>728</v>
      </c>
      <c r="F12" s="261" t="s">
        <v>729</v>
      </c>
      <c r="G12" s="261" t="s">
        <v>730</v>
      </c>
      <c r="H12" s="261" t="s">
        <v>731</v>
      </c>
      <c r="I12" s="261" t="s">
        <v>732</v>
      </c>
      <c r="J12" s="262" t="s">
        <v>328</v>
      </c>
      <c r="K12" s="261" t="s">
        <v>733</v>
      </c>
      <c r="L12" s="261" t="s">
        <v>734</v>
      </c>
      <c r="M12" s="261" t="s">
        <v>735</v>
      </c>
      <c r="N12" s="261" t="s">
        <v>736</v>
      </c>
      <c r="O12" s="261" t="s">
        <v>737</v>
      </c>
      <c r="P12" s="261" t="s">
        <v>738</v>
      </c>
      <c r="Q12" s="261" t="s">
        <v>739</v>
      </c>
      <c r="R12" s="261" t="s">
        <v>328</v>
      </c>
    </row>
    <row r="13" spans="1:155" s="265" customFormat="1" ht="16.5" hidden="1" thickBot="1">
      <c r="A13" s="259" t="s">
        <v>740</v>
      </c>
      <c r="B13" s="263" t="s">
        <v>741</v>
      </c>
      <c r="C13" s="259" t="s">
        <v>742</v>
      </c>
      <c r="D13" s="259" t="s">
        <v>743</v>
      </c>
      <c r="E13" s="259" t="s">
        <v>744</v>
      </c>
      <c r="F13" s="259" t="s">
        <v>745</v>
      </c>
      <c r="G13" s="259" t="s">
        <v>746</v>
      </c>
      <c r="H13" s="259" t="s">
        <v>747</v>
      </c>
      <c r="I13" s="259" t="s">
        <v>748</v>
      </c>
      <c r="J13" s="264" t="s">
        <v>749</v>
      </c>
      <c r="K13" s="259" t="s">
        <v>750</v>
      </c>
      <c r="L13" s="259" t="s">
        <v>751</v>
      </c>
      <c r="M13" s="259" t="s">
        <v>752</v>
      </c>
      <c r="N13" s="259" t="s">
        <v>753</v>
      </c>
      <c r="O13" s="259" t="s">
        <v>754</v>
      </c>
      <c r="P13" s="259" t="s">
        <v>755</v>
      </c>
      <c r="Q13" s="259" t="s">
        <v>756</v>
      </c>
      <c r="R13" s="259" t="s">
        <v>757</v>
      </c>
    </row>
    <row r="14" spans="1:155" s="80" customFormat="1">
      <c r="A14" s="290" t="s">
        <v>371</v>
      </c>
      <c r="B14" s="266" t="s">
        <v>689</v>
      </c>
      <c r="C14" s="94"/>
      <c r="D14" s="94"/>
      <c r="E14" s="94"/>
      <c r="F14" s="94"/>
      <c r="G14" s="94"/>
      <c r="H14" s="94"/>
      <c r="I14" s="94"/>
      <c r="J14" s="289"/>
      <c r="K14" s="94"/>
      <c r="L14" s="94"/>
      <c r="M14" s="94"/>
      <c r="N14" s="94"/>
      <c r="O14" s="94"/>
      <c r="P14" s="94"/>
      <c r="Q14" s="94"/>
      <c r="R14" s="94"/>
    </row>
    <row r="15" spans="1:155">
      <c r="A15" s="95">
        <v>10200</v>
      </c>
      <c r="B15" s="266" t="s">
        <v>387</v>
      </c>
      <c r="C15" s="267">
        <v>1281645</v>
      </c>
      <c r="D15" s="267">
        <v>256329</v>
      </c>
      <c r="E15" s="267">
        <v>256329</v>
      </c>
      <c r="F15" s="267">
        <v>256329</v>
      </c>
      <c r="G15" s="267">
        <v>256329</v>
      </c>
      <c r="H15" s="267">
        <v>256329</v>
      </c>
      <c r="I15" s="267">
        <v>0</v>
      </c>
      <c r="J15" s="268">
        <f>SUM(D15:I15)</f>
        <v>1281645</v>
      </c>
      <c r="K15" s="267">
        <v>11015139</v>
      </c>
      <c r="L15" s="267">
        <v>2203617</v>
      </c>
      <c r="M15" s="267">
        <v>2203617</v>
      </c>
      <c r="N15" s="267">
        <v>2203617</v>
      </c>
      <c r="O15" s="267">
        <v>2203617</v>
      </c>
      <c r="P15" s="267">
        <v>2200671</v>
      </c>
      <c r="Q15" s="267">
        <v>0</v>
      </c>
      <c r="R15" s="267">
        <f>SUM(L15:Q15)</f>
        <v>11015139</v>
      </c>
      <c r="S15" s="269"/>
      <c r="T15" s="269"/>
      <c r="U15" s="269"/>
      <c r="V15" s="269"/>
    </row>
    <row r="16" spans="1:155">
      <c r="A16" s="95">
        <v>10400</v>
      </c>
      <c r="B16" s="266" t="s">
        <v>388</v>
      </c>
      <c r="C16" s="267">
        <v>4762755</v>
      </c>
      <c r="D16" s="267">
        <v>952551</v>
      </c>
      <c r="E16" s="267">
        <v>952551</v>
      </c>
      <c r="F16" s="267">
        <v>952551</v>
      </c>
      <c r="G16" s="267">
        <v>952551</v>
      </c>
      <c r="H16" s="267">
        <v>952551</v>
      </c>
      <c r="I16" s="267">
        <v>0</v>
      </c>
      <c r="J16" s="268">
        <f t="shared" ref="J16:J79" si="0">SUM(D16:I16)</f>
        <v>4762755</v>
      </c>
      <c r="K16" s="267">
        <v>32344111</v>
      </c>
      <c r="L16" s="267">
        <v>6470552</v>
      </c>
      <c r="M16" s="267">
        <v>6470552</v>
      </c>
      <c r="N16" s="267">
        <v>6470552</v>
      </c>
      <c r="O16" s="267">
        <v>6470552</v>
      </c>
      <c r="P16" s="267">
        <v>6461903</v>
      </c>
      <c r="Q16" s="267">
        <v>0</v>
      </c>
      <c r="R16" s="267">
        <f t="shared" ref="R16:R79" si="1">SUM(L16:Q16)</f>
        <v>32344111</v>
      </c>
      <c r="S16" s="269"/>
      <c r="T16" s="269"/>
      <c r="U16" s="269"/>
      <c r="V16" s="269"/>
    </row>
    <row r="17" spans="1:22">
      <c r="A17" s="95">
        <v>10500</v>
      </c>
      <c r="B17" s="266" t="s">
        <v>389</v>
      </c>
      <c r="C17" s="267">
        <v>2945410</v>
      </c>
      <c r="D17" s="267">
        <v>589082</v>
      </c>
      <c r="E17" s="267">
        <v>589082</v>
      </c>
      <c r="F17" s="267">
        <v>589082</v>
      </c>
      <c r="G17" s="267">
        <v>589082</v>
      </c>
      <c r="H17" s="267">
        <v>589082</v>
      </c>
      <c r="I17" s="267">
        <v>0</v>
      </c>
      <c r="J17" s="268">
        <f t="shared" si="0"/>
        <v>2945410</v>
      </c>
      <c r="K17" s="267">
        <v>7907271</v>
      </c>
      <c r="L17" s="267">
        <v>1581877</v>
      </c>
      <c r="M17" s="267">
        <v>1581877</v>
      </c>
      <c r="N17" s="267">
        <v>1581877</v>
      </c>
      <c r="O17" s="267">
        <v>1581877</v>
      </c>
      <c r="P17" s="267">
        <v>1579763</v>
      </c>
      <c r="Q17" s="267">
        <v>0</v>
      </c>
      <c r="R17" s="267">
        <f t="shared" si="1"/>
        <v>7907271</v>
      </c>
      <c r="S17" s="269"/>
      <c r="T17" s="269"/>
      <c r="U17" s="269"/>
      <c r="V17" s="269"/>
    </row>
    <row r="18" spans="1:22">
      <c r="A18" s="95">
        <v>10700</v>
      </c>
      <c r="B18" s="266" t="s">
        <v>390</v>
      </c>
      <c r="C18" s="267">
        <v>12075940</v>
      </c>
      <c r="D18" s="267">
        <v>2415188</v>
      </c>
      <c r="E18" s="267">
        <v>2415188</v>
      </c>
      <c r="F18" s="267">
        <v>2415188</v>
      </c>
      <c r="G18" s="267">
        <v>2415188</v>
      </c>
      <c r="H18" s="267">
        <v>2415188</v>
      </c>
      <c r="I18" s="267">
        <v>0</v>
      </c>
      <c r="J18" s="268">
        <f t="shared" si="0"/>
        <v>12075940</v>
      </c>
      <c r="K18" s="267">
        <v>46077204</v>
      </c>
      <c r="L18" s="267">
        <v>9217905</v>
      </c>
      <c r="M18" s="267">
        <v>9217905</v>
      </c>
      <c r="N18" s="267">
        <v>9217905</v>
      </c>
      <c r="O18" s="267">
        <v>9217905</v>
      </c>
      <c r="P18" s="267">
        <v>9205584</v>
      </c>
      <c r="Q18" s="267">
        <v>0</v>
      </c>
      <c r="R18" s="267">
        <f t="shared" si="1"/>
        <v>46077204</v>
      </c>
      <c r="S18" s="269"/>
      <c r="T18" s="269"/>
      <c r="U18" s="269"/>
      <c r="V18" s="269"/>
    </row>
    <row r="19" spans="1:22">
      <c r="A19" s="95">
        <v>10800</v>
      </c>
      <c r="B19" s="266" t="s">
        <v>391</v>
      </c>
      <c r="C19" s="267">
        <v>50587925</v>
      </c>
      <c r="D19" s="267">
        <v>10117585</v>
      </c>
      <c r="E19" s="267">
        <v>10117585</v>
      </c>
      <c r="F19" s="267">
        <v>10117585</v>
      </c>
      <c r="G19" s="267">
        <v>10117585</v>
      </c>
      <c r="H19" s="267">
        <v>10117585</v>
      </c>
      <c r="I19" s="267">
        <v>0</v>
      </c>
      <c r="J19" s="268">
        <f t="shared" si="0"/>
        <v>50587925</v>
      </c>
      <c r="K19" s="267">
        <v>200919521</v>
      </c>
      <c r="L19" s="267">
        <v>40194649</v>
      </c>
      <c r="M19" s="267">
        <v>40194649</v>
      </c>
      <c r="N19" s="267">
        <v>40194649</v>
      </c>
      <c r="O19" s="267">
        <v>40194649</v>
      </c>
      <c r="P19" s="267">
        <v>40140925</v>
      </c>
      <c r="Q19" s="267">
        <v>0</v>
      </c>
      <c r="R19" s="267">
        <f t="shared" si="1"/>
        <v>200919521</v>
      </c>
      <c r="S19" s="269"/>
      <c r="T19" s="269"/>
      <c r="U19" s="269"/>
      <c r="V19" s="269"/>
    </row>
    <row r="20" spans="1:22">
      <c r="A20" s="95">
        <v>10850</v>
      </c>
      <c r="B20" s="266" t="s">
        <v>392</v>
      </c>
      <c r="C20" s="267">
        <v>361430</v>
      </c>
      <c r="D20" s="267">
        <v>72286</v>
      </c>
      <c r="E20" s="267">
        <v>72286</v>
      </c>
      <c r="F20" s="267">
        <v>72286</v>
      </c>
      <c r="G20" s="267">
        <v>72286</v>
      </c>
      <c r="H20" s="267">
        <v>72286</v>
      </c>
      <c r="I20" s="267">
        <v>0</v>
      </c>
      <c r="J20" s="268">
        <f t="shared" si="0"/>
        <v>361430</v>
      </c>
      <c r="K20" s="267">
        <v>1416636</v>
      </c>
      <c r="L20" s="267">
        <v>283403</v>
      </c>
      <c r="M20" s="267">
        <v>283403</v>
      </c>
      <c r="N20" s="267">
        <v>283403</v>
      </c>
      <c r="O20" s="267">
        <v>283403</v>
      </c>
      <c r="P20" s="267">
        <v>283024</v>
      </c>
      <c r="Q20" s="267">
        <v>0</v>
      </c>
      <c r="R20" s="267">
        <f t="shared" si="1"/>
        <v>1416636</v>
      </c>
      <c r="S20" s="269"/>
      <c r="T20" s="269"/>
      <c r="U20" s="269"/>
      <c r="V20" s="269"/>
    </row>
    <row r="21" spans="1:22">
      <c r="A21" s="95">
        <v>10900</v>
      </c>
      <c r="B21" s="266" t="s">
        <v>393</v>
      </c>
      <c r="C21" s="267">
        <v>0</v>
      </c>
      <c r="D21" s="267">
        <v>0</v>
      </c>
      <c r="E21" s="267">
        <v>0</v>
      </c>
      <c r="F21" s="267">
        <v>0</v>
      </c>
      <c r="G21" s="267">
        <v>0</v>
      </c>
      <c r="H21" s="267">
        <v>0</v>
      </c>
      <c r="I21" s="267">
        <v>0</v>
      </c>
      <c r="J21" s="268">
        <f t="shared" si="0"/>
        <v>0</v>
      </c>
      <c r="K21" s="267">
        <v>18066342</v>
      </c>
      <c r="L21" s="267">
        <v>3614209</v>
      </c>
      <c r="M21" s="267">
        <v>3614209</v>
      </c>
      <c r="N21" s="267">
        <v>3614209</v>
      </c>
      <c r="O21" s="267">
        <v>3614209</v>
      </c>
      <c r="P21" s="267">
        <v>3609506</v>
      </c>
      <c r="Q21" s="267">
        <v>0</v>
      </c>
      <c r="R21" s="267">
        <f t="shared" si="1"/>
        <v>18066342</v>
      </c>
      <c r="S21" s="269"/>
      <c r="T21" s="269"/>
      <c r="U21" s="269"/>
      <c r="V21" s="269"/>
    </row>
    <row r="22" spans="1:22">
      <c r="A22" s="95">
        <v>10910</v>
      </c>
      <c r="B22" s="266" t="s">
        <v>394</v>
      </c>
      <c r="C22" s="267">
        <v>653450</v>
      </c>
      <c r="D22" s="267">
        <v>130690</v>
      </c>
      <c r="E22" s="267">
        <v>130690</v>
      </c>
      <c r="F22" s="267">
        <v>130690</v>
      </c>
      <c r="G22" s="267">
        <v>130690</v>
      </c>
      <c r="H22" s="267">
        <v>130690</v>
      </c>
      <c r="I22" s="267">
        <v>0</v>
      </c>
      <c r="J22" s="268">
        <f t="shared" si="0"/>
        <v>653450</v>
      </c>
      <c r="K22" s="267">
        <v>2892586</v>
      </c>
      <c r="L22" s="267">
        <v>578672</v>
      </c>
      <c r="M22" s="267">
        <v>578672</v>
      </c>
      <c r="N22" s="267">
        <v>578672</v>
      </c>
      <c r="O22" s="267">
        <v>578672</v>
      </c>
      <c r="P22" s="267">
        <v>577898</v>
      </c>
      <c r="Q22" s="267">
        <v>0</v>
      </c>
      <c r="R22" s="267">
        <f t="shared" si="1"/>
        <v>2892586</v>
      </c>
      <c r="S22" s="269"/>
      <c r="T22" s="269"/>
      <c r="U22" s="269"/>
      <c r="V22" s="269"/>
    </row>
    <row r="23" spans="1:22">
      <c r="A23" s="95">
        <v>10930</v>
      </c>
      <c r="B23" s="266" t="s">
        <v>395</v>
      </c>
      <c r="C23" s="267">
        <v>11580795</v>
      </c>
      <c r="D23" s="267">
        <v>2316159</v>
      </c>
      <c r="E23" s="267">
        <v>2316159</v>
      </c>
      <c r="F23" s="267">
        <v>2316159</v>
      </c>
      <c r="G23" s="267">
        <v>2316159</v>
      </c>
      <c r="H23" s="267">
        <v>2316159</v>
      </c>
      <c r="I23" s="267">
        <v>0</v>
      </c>
      <c r="J23" s="268">
        <f t="shared" si="0"/>
        <v>11580795</v>
      </c>
      <c r="K23" s="267">
        <v>27297011</v>
      </c>
      <c r="L23" s="267">
        <v>5460862</v>
      </c>
      <c r="M23" s="267">
        <v>5460862</v>
      </c>
      <c r="N23" s="267">
        <v>5460862</v>
      </c>
      <c r="O23" s="267">
        <v>5460862</v>
      </c>
      <c r="P23" s="267">
        <v>5453563</v>
      </c>
      <c r="Q23" s="267">
        <v>0</v>
      </c>
      <c r="R23" s="267">
        <f t="shared" si="1"/>
        <v>27297011</v>
      </c>
      <c r="S23" s="269"/>
      <c r="T23" s="269"/>
      <c r="U23" s="269"/>
      <c r="V23" s="269"/>
    </row>
    <row r="24" spans="1:22">
      <c r="A24" s="95">
        <v>10940</v>
      </c>
      <c r="B24" s="266" t="s">
        <v>396</v>
      </c>
      <c r="C24" s="267">
        <v>1274340</v>
      </c>
      <c r="D24" s="267">
        <v>254868</v>
      </c>
      <c r="E24" s="267">
        <v>254868</v>
      </c>
      <c r="F24" s="267">
        <v>254868</v>
      </c>
      <c r="G24" s="267">
        <v>254868</v>
      </c>
      <c r="H24" s="267">
        <v>254868</v>
      </c>
      <c r="I24" s="267">
        <v>0</v>
      </c>
      <c r="J24" s="268">
        <f t="shared" si="0"/>
        <v>1274340</v>
      </c>
      <c r="K24" s="267">
        <v>6895886</v>
      </c>
      <c r="L24" s="267">
        <v>1379546</v>
      </c>
      <c r="M24" s="267">
        <v>1379546</v>
      </c>
      <c r="N24" s="267">
        <v>1379546</v>
      </c>
      <c r="O24" s="267">
        <v>1379546</v>
      </c>
      <c r="P24" s="267">
        <v>1377702</v>
      </c>
      <c r="Q24" s="267">
        <v>0</v>
      </c>
      <c r="R24" s="267">
        <f t="shared" si="1"/>
        <v>6895886</v>
      </c>
      <c r="S24" s="269"/>
      <c r="T24" s="269"/>
      <c r="U24" s="269"/>
      <c r="V24" s="269"/>
    </row>
    <row r="25" spans="1:22">
      <c r="A25" s="95">
        <v>10950</v>
      </c>
      <c r="B25" s="266" t="s">
        <v>397</v>
      </c>
      <c r="C25" s="267">
        <v>0</v>
      </c>
      <c r="D25" s="267">
        <v>0</v>
      </c>
      <c r="E25" s="267">
        <v>0</v>
      </c>
      <c r="F25" s="267">
        <v>0</v>
      </c>
      <c r="G25" s="267">
        <v>0</v>
      </c>
      <c r="H25" s="267">
        <v>0</v>
      </c>
      <c r="I25" s="267">
        <v>0</v>
      </c>
      <c r="J25" s="268">
        <f t="shared" si="0"/>
        <v>0</v>
      </c>
      <c r="K25" s="267">
        <v>9193409</v>
      </c>
      <c r="L25" s="267">
        <v>1839122</v>
      </c>
      <c r="M25" s="267">
        <v>1839122</v>
      </c>
      <c r="N25" s="267">
        <v>1839122</v>
      </c>
      <c r="O25" s="267">
        <v>1839122</v>
      </c>
      <c r="P25" s="267">
        <v>1836921</v>
      </c>
      <c r="Q25" s="267">
        <v>0</v>
      </c>
      <c r="R25" s="267">
        <f t="shared" si="1"/>
        <v>9193409</v>
      </c>
      <c r="S25" s="269"/>
      <c r="T25" s="269"/>
      <c r="U25" s="269"/>
      <c r="V25" s="269"/>
    </row>
    <row r="26" spans="1:22">
      <c r="A26" s="95">
        <v>11300</v>
      </c>
      <c r="B26" s="266" t="s">
        <v>398</v>
      </c>
      <c r="C26" s="267">
        <v>0</v>
      </c>
      <c r="D26" s="267">
        <v>0</v>
      </c>
      <c r="E26" s="267">
        <v>0</v>
      </c>
      <c r="F26" s="267">
        <v>0</v>
      </c>
      <c r="G26" s="267">
        <v>0</v>
      </c>
      <c r="H26" s="267">
        <v>0</v>
      </c>
      <c r="I26" s="267">
        <v>0</v>
      </c>
      <c r="J26" s="268">
        <f t="shared" si="0"/>
        <v>0</v>
      </c>
      <c r="K26" s="267">
        <v>53136644</v>
      </c>
      <c r="L26" s="267">
        <v>10629885</v>
      </c>
      <c r="M26" s="267">
        <v>10629885</v>
      </c>
      <c r="N26" s="267">
        <v>10629885</v>
      </c>
      <c r="O26" s="267">
        <v>10629885</v>
      </c>
      <c r="P26" s="267">
        <v>10617104</v>
      </c>
      <c r="Q26" s="267">
        <v>0</v>
      </c>
      <c r="R26" s="267">
        <f t="shared" si="1"/>
        <v>53136644</v>
      </c>
      <c r="S26" s="269"/>
      <c r="T26" s="269"/>
      <c r="U26" s="269"/>
      <c r="V26" s="269"/>
    </row>
    <row r="27" spans="1:22">
      <c r="A27" s="95">
        <v>11310</v>
      </c>
      <c r="B27" s="266" t="s">
        <v>399</v>
      </c>
      <c r="C27" s="267">
        <v>845270</v>
      </c>
      <c r="D27" s="267">
        <v>169054</v>
      </c>
      <c r="E27" s="267">
        <v>169054</v>
      </c>
      <c r="F27" s="267">
        <v>169054</v>
      </c>
      <c r="G27" s="267">
        <v>169054</v>
      </c>
      <c r="H27" s="267">
        <v>169054</v>
      </c>
      <c r="I27" s="267">
        <v>0</v>
      </c>
      <c r="J27" s="268">
        <f t="shared" si="0"/>
        <v>845270</v>
      </c>
      <c r="K27" s="267">
        <v>5026881</v>
      </c>
      <c r="L27" s="267">
        <v>1005645</v>
      </c>
      <c r="M27" s="267">
        <v>1005645</v>
      </c>
      <c r="N27" s="267">
        <v>1005645</v>
      </c>
      <c r="O27" s="267">
        <v>1005645</v>
      </c>
      <c r="P27" s="267">
        <v>1004301</v>
      </c>
      <c r="Q27" s="267">
        <v>0</v>
      </c>
      <c r="R27" s="267">
        <f t="shared" si="1"/>
        <v>5026881</v>
      </c>
      <c r="S27" s="269"/>
      <c r="T27" s="269"/>
      <c r="U27" s="269"/>
      <c r="V27" s="269"/>
    </row>
    <row r="28" spans="1:22">
      <c r="A28" s="95">
        <v>11600</v>
      </c>
      <c r="B28" s="266" t="s">
        <v>400</v>
      </c>
      <c r="C28" s="267">
        <v>4257770</v>
      </c>
      <c r="D28" s="267">
        <v>851554</v>
      </c>
      <c r="E28" s="267">
        <v>851554</v>
      </c>
      <c r="F28" s="267">
        <v>851554</v>
      </c>
      <c r="G28" s="267">
        <v>851554</v>
      </c>
      <c r="H28" s="267">
        <v>851554</v>
      </c>
      <c r="I28" s="267">
        <v>0</v>
      </c>
      <c r="J28" s="268">
        <f t="shared" si="0"/>
        <v>4257770</v>
      </c>
      <c r="K28" s="267">
        <v>21756418</v>
      </c>
      <c r="L28" s="267">
        <v>4352447</v>
      </c>
      <c r="M28" s="267">
        <v>4352447</v>
      </c>
      <c r="N28" s="267">
        <v>4352447</v>
      </c>
      <c r="O28" s="267">
        <v>4352447</v>
      </c>
      <c r="P28" s="267">
        <v>4346630</v>
      </c>
      <c r="Q28" s="267">
        <v>0</v>
      </c>
      <c r="R28" s="267">
        <f t="shared" si="1"/>
        <v>21756418</v>
      </c>
      <c r="S28" s="269"/>
      <c r="T28" s="269"/>
      <c r="U28" s="269"/>
      <c r="V28" s="269"/>
    </row>
    <row r="29" spans="1:22">
      <c r="A29" s="95">
        <v>11900</v>
      </c>
      <c r="B29" s="266" t="s">
        <v>401</v>
      </c>
      <c r="C29" s="267">
        <v>0</v>
      </c>
      <c r="D29" s="267">
        <v>0</v>
      </c>
      <c r="E29" s="267">
        <v>0</v>
      </c>
      <c r="F29" s="267">
        <v>0</v>
      </c>
      <c r="G29" s="267">
        <v>0</v>
      </c>
      <c r="H29" s="267">
        <v>0</v>
      </c>
      <c r="I29" s="267">
        <v>0</v>
      </c>
      <c r="J29" s="268">
        <f t="shared" si="0"/>
        <v>0</v>
      </c>
      <c r="K29" s="267">
        <v>2615870</v>
      </c>
      <c r="L29" s="267">
        <v>523295</v>
      </c>
      <c r="M29" s="267">
        <v>523295</v>
      </c>
      <c r="N29" s="267">
        <v>523295</v>
      </c>
      <c r="O29" s="267">
        <v>523295</v>
      </c>
      <c r="P29" s="267">
        <v>522690</v>
      </c>
      <c r="Q29" s="267">
        <v>0</v>
      </c>
      <c r="R29" s="267">
        <f t="shared" si="1"/>
        <v>2615870</v>
      </c>
      <c r="S29" s="269"/>
      <c r="T29" s="269"/>
      <c r="U29" s="269"/>
      <c r="V29" s="269"/>
    </row>
    <row r="30" spans="1:22">
      <c r="A30" s="95">
        <v>12100</v>
      </c>
      <c r="B30" s="266" t="s">
        <v>402</v>
      </c>
      <c r="C30" s="267">
        <v>31340</v>
      </c>
      <c r="D30" s="267">
        <v>6268</v>
      </c>
      <c r="E30" s="267">
        <v>6268</v>
      </c>
      <c r="F30" s="267">
        <v>6268</v>
      </c>
      <c r="G30" s="267">
        <v>6268</v>
      </c>
      <c r="H30" s="267">
        <v>6268</v>
      </c>
      <c r="I30" s="267">
        <v>0</v>
      </c>
      <c r="J30" s="268">
        <f t="shared" si="0"/>
        <v>31340</v>
      </c>
      <c r="K30" s="267">
        <v>2809484</v>
      </c>
      <c r="L30" s="267">
        <v>562047</v>
      </c>
      <c r="M30" s="267">
        <v>562047</v>
      </c>
      <c r="N30" s="267">
        <v>562047</v>
      </c>
      <c r="O30" s="267">
        <v>562047</v>
      </c>
      <c r="P30" s="267">
        <v>561296</v>
      </c>
      <c r="Q30" s="267">
        <v>0</v>
      </c>
      <c r="R30" s="267">
        <f t="shared" si="1"/>
        <v>2809484</v>
      </c>
      <c r="S30" s="269"/>
      <c r="T30" s="269"/>
      <c r="U30" s="269"/>
      <c r="V30" s="269"/>
    </row>
    <row r="31" spans="1:22">
      <c r="A31" s="95">
        <v>12150</v>
      </c>
      <c r="B31" s="266" t="s">
        <v>403</v>
      </c>
      <c r="C31" s="267">
        <v>0</v>
      </c>
      <c r="D31" s="267">
        <v>0</v>
      </c>
      <c r="E31" s="267">
        <v>0</v>
      </c>
      <c r="F31" s="267">
        <v>0</v>
      </c>
      <c r="G31" s="267">
        <v>0</v>
      </c>
      <c r="H31" s="267">
        <v>0</v>
      </c>
      <c r="I31" s="267">
        <v>0</v>
      </c>
      <c r="J31" s="268">
        <f t="shared" si="0"/>
        <v>0</v>
      </c>
      <c r="K31" s="267">
        <v>424343</v>
      </c>
      <c r="L31" s="267">
        <v>84891</v>
      </c>
      <c r="M31" s="267">
        <v>84891</v>
      </c>
      <c r="N31" s="267">
        <v>84891</v>
      </c>
      <c r="O31" s="267">
        <v>84891</v>
      </c>
      <c r="P31" s="267">
        <v>84779</v>
      </c>
      <c r="Q31" s="267">
        <v>0</v>
      </c>
      <c r="R31" s="267">
        <f t="shared" si="1"/>
        <v>424343</v>
      </c>
      <c r="S31" s="269"/>
      <c r="T31" s="269"/>
      <c r="U31" s="269"/>
      <c r="V31" s="269"/>
    </row>
    <row r="32" spans="1:22">
      <c r="A32" s="95">
        <v>12160</v>
      </c>
      <c r="B32" s="266" t="s">
        <v>404</v>
      </c>
      <c r="C32" s="267">
        <v>470270</v>
      </c>
      <c r="D32" s="267">
        <v>94054</v>
      </c>
      <c r="E32" s="267">
        <v>94054</v>
      </c>
      <c r="F32" s="267">
        <v>94054</v>
      </c>
      <c r="G32" s="267">
        <v>94054</v>
      </c>
      <c r="H32" s="267">
        <v>94054</v>
      </c>
      <c r="I32" s="267">
        <v>0</v>
      </c>
      <c r="J32" s="268">
        <f t="shared" si="0"/>
        <v>470270</v>
      </c>
      <c r="K32" s="267">
        <v>18471626</v>
      </c>
      <c r="L32" s="267">
        <v>3695313</v>
      </c>
      <c r="M32" s="267">
        <v>3695313</v>
      </c>
      <c r="N32" s="267">
        <v>3695313</v>
      </c>
      <c r="O32" s="267">
        <v>3695313</v>
      </c>
      <c r="P32" s="267">
        <v>3690374</v>
      </c>
      <c r="Q32" s="267">
        <v>0</v>
      </c>
      <c r="R32" s="267">
        <f t="shared" si="1"/>
        <v>18471626</v>
      </c>
      <c r="S32" s="269"/>
      <c r="T32" s="269"/>
      <c r="U32" s="269"/>
      <c r="V32" s="269"/>
    </row>
    <row r="33" spans="1:22">
      <c r="A33" s="95">
        <v>12220</v>
      </c>
      <c r="B33" s="266" t="s">
        <v>405</v>
      </c>
      <c r="C33" s="267">
        <v>64328090</v>
      </c>
      <c r="D33" s="267">
        <v>12865618</v>
      </c>
      <c r="E33" s="267">
        <v>12865618</v>
      </c>
      <c r="F33" s="267">
        <v>12865618</v>
      </c>
      <c r="G33" s="267">
        <v>12865618</v>
      </c>
      <c r="H33" s="267">
        <v>12865618</v>
      </c>
      <c r="I33" s="267">
        <v>0</v>
      </c>
      <c r="J33" s="268">
        <f t="shared" si="0"/>
        <v>64328090</v>
      </c>
      <c r="K33" s="267">
        <v>473008331</v>
      </c>
      <c r="L33" s="267">
        <v>94626962</v>
      </c>
      <c r="M33" s="267">
        <v>94626962</v>
      </c>
      <c r="N33" s="267">
        <v>94626962</v>
      </c>
      <c r="O33" s="267">
        <v>94626962</v>
      </c>
      <c r="P33" s="267">
        <v>94500483</v>
      </c>
      <c r="Q33" s="267">
        <v>0</v>
      </c>
      <c r="R33" s="267">
        <f t="shared" si="1"/>
        <v>473008331</v>
      </c>
      <c r="S33" s="269"/>
      <c r="T33" s="269"/>
      <c r="U33" s="269"/>
      <c r="V33" s="269"/>
    </row>
    <row r="34" spans="1:22">
      <c r="A34" s="95">
        <v>12510</v>
      </c>
      <c r="B34" s="266" t="s">
        <v>406</v>
      </c>
      <c r="C34" s="267">
        <v>3936690</v>
      </c>
      <c r="D34" s="267">
        <v>787338</v>
      </c>
      <c r="E34" s="267">
        <v>787338</v>
      </c>
      <c r="F34" s="267">
        <v>787338</v>
      </c>
      <c r="G34" s="267">
        <v>787338</v>
      </c>
      <c r="H34" s="267">
        <v>787338</v>
      </c>
      <c r="I34" s="267">
        <v>0</v>
      </c>
      <c r="J34" s="268">
        <f t="shared" si="0"/>
        <v>3936690</v>
      </c>
      <c r="K34" s="267">
        <v>51840378</v>
      </c>
      <c r="L34" s="267">
        <v>10370848</v>
      </c>
      <c r="M34" s="267">
        <v>10370848</v>
      </c>
      <c r="N34" s="267">
        <v>10370848</v>
      </c>
      <c r="O34" s="267">
        <v>10370848</v>
      </c>
      <c r="P34" s="267">
        <v>10356986</v>
      </c>
      <c r="Q34" s="267">
        <v>0</v>
      </c>
      <c r="R34" s="267">
        <f t="shared" si="1"/>
        <v>51840378</v>
      </c>
      <c r="S34" s="269"/>
      <c r="T34" s="269"/>
      <c r="U34" s="269"/>
      <c r="V34" s="269"/>
    </row>
    <row r="35" spans="1:22">
      <c r="A35" s="95">
        <v>12600</v>
      </c>
      <c r="B35" s="266" t="s">
        <v>407</v>
      </c>
      <c r="C35" s="267">
        <v>2010450</v>
      </c>
      <c r="D35" s="267">
        <v>402090</v>
      </c>
      <c r="E35" s="267">
        <v>402090</v>
      </c>
      <c r="F35" s="267">
        <v>402090</v>
      </c>
      <c r="G35" s="267">
        <v>402090</v>
      </c>
      <c r="H35" s="267">
        <v>402090</v>
      </c>
      <c r="I35" s="267">
        <v>0</v>
      </c>
      <c r="J35" s="268">
        <f t="shared" si="0"/>
        <v>2010450</v>
      </c>
      <c r="K35" s="267">
        <v>14243692</v>
      </c>
      <c r="L35" s="267">
        <v>2849500</v>
      </c>
      <c r="M35" s="267">
        <v>2849500</v>
      </c>
      <c r="N35" s="267">
        <v>2849500</v>
      </c>
      <c r="O35" s="267">
        <v>2849500</v>
      </c>
      <c r="P35" s="267">
        <v>2845692</v>
      </c>
      <c r="Q35" s="267">
        <v>0</v>
      </c>
      <c r="R35" s="267">
        <f t="shared" si="1"/>
        <v>14243692</v>
      </c>
      <c r="S35" s="269"/>
      <c r="T35" s="269"/>
      <c r="U35" s="269"/>
      <c r="V35" s="269"/>
    </row>
    <row r="36" spans="1:22">
      <c r="A36" s="95">
        <v>12700</v>
      </c>
      <c r="B36" s="266" t="s">
        <v>408</v>
      </c>
      <c r="C36" s="267">
        <v>373650</v>
      </c>
      <c r="D36" s="267">
        <v>74730</v>
      </c>
      <c r="E36" s="267">
        <v>74730</v>
      </c>
      <c r="F36" s="267">
        <v>74730</v>
      </c>
      <c r="G36" s="267">
        <v>74730</v>
      </c>
      <c r="H36" s="267">
        <v>74730</v>
      </c>
      <c r="I36" s="267">
        <v>0</v>
      </c>
      <c r="J36" s="268">
        <f t="shared" si="0"/>
        <v>373650</v>
      </c>
      <c r="K36" s="267">
        <v>10884369</v>
      </c>
      <c r="L36" s="267">
        <v>2177456</v>
      </c>
      <c r="M36" s="267">
        <v>2177456</v>
      </c>
      <c r="N36" s="267">
        <v>2177456</v>
      </c>
      <c r="O36" s="267">
        <v>2177456</v>
      </c>
      <c r="P36" s="267">
        <v>2174545</v>
      </c>
      <c r="Q36" s="267">
        <v>0</v>
      </c>
      <c r="R36" s="267">
        <f t="shared" si="1"/>
        <v>10884369</v>
      </c>
      <c r="S36" s="269"/>
      <c r="T36" s="269"/>
      <c r="U36" s="269"/>
      <c r="V36" s="269"/>
    </row>
    <row r="37" spans="1:22">
      <c r="A37" s="95">
        <v>13500</v>
      </c>
      <c r="B37" s="266" t="s">
        <v>409</v>
      </c>
      <c r="C37" s="267">
        <v>13858905</v>
      </c>
      <c r="D37" s="267">
        <v>2771781</v>
      </c>
      <c r="E37" s="267">
        <v>2771781</v>
      </c>
      <c r="F37" s="267">
        <v>2771781</v>
      </c>
      <c r="G37" s="267">
        <v>2771781</v>
      </c>
      <c r="H37" s="267">
        <v>2771781</v>
      </c>
      <c r="I37" s="267">
        <v>0</v>
      </c>
      <c r="J37" s="268">
        <f t="shared" si="0"/>
        <v>13858905</v>
      </c>
      <c r="K37" s="267">
        <v>44544439</v>
      </c>
      <c r="L37" s="267">
        <v>8911270</v>
      </c>
      <c r="M37" s="267">
        <v>8911270</v>
      </c>
      <c r="N37" s="267">
        <v>8911270</v>
      </c>
      <c r="O37" s="267">
        <v>8911270</v>
      </c>
      <c r="P37" s="267">
        <v>8899359</v>
      </c>
      <c r="Q37" s="267">
        <v>0</v>
      </c>
      <c r="R37" s="267">
        <f t="shared" si="1"/>
        <v>44544439</v>
      </c>
      <c r="S37" s="269"/>
      <c r="T37" s="269"/>
      <c r="U37" s="269"/>
      <c r="V37" s="269"/>
    </row>
    <row r="38" spans="1:22">
      <c r="A38" s="95">
        <v>13700</v>
      </c>
      <c r="B38" s="266" t="s">
        <v>410</v>
      </c>
      <c r="C38" s="267">
        <v>0</v>
      </c>
      <c r="D38" s="267">
        <v>0</v>
      </c>
      <c r="E38" s="267">
        <v>0</v>
      </c>
      <c r="F38" s="267">
        <v>0</v>
      </c>
      <c r="G38" s="267">
        <v>0</v>
      </c>
      <c r="H38" s="267">
        <v>0</v>
      </c>
      <c r="I38" s="267">
        <v>0</v>
      </c>
      <c r="J38" s="268">
        <f t="shared" si="0"/>
        <v>0</v>
      </c>
      <c r="K38" s="267">
        <v>5166167</v>
      </c>
      <c r="L38" s="267">
        <v>1033486</v>
      </c>
      <c r="M38" s="267">
        <v>1033486</v>
      </c>
      <c r="N38" s="267">
        <v>1033486</v>
      </c>
      <c r="O38" s="267">
        <v>1033486</v>
      </c>
      <c r="P38" s="267">
        <v>1032223</v>
      </c>
      <c r="Q38" s="267">
        <v>0</v>
      </c>
      <c r="R38" s="267">
        <f t="shared" si="1"/>
        <v>5166167</v>
      </c>
      <c r="S38" s="269"/>
      <c r="T38" s="269"/>
      <c r="U38" s="269"/>
      <c r="V38" s="269"/>
    </row>
    <row r="39" spans="1:22">
      <c r="A39" s="95">
        <v>14300</v>
      </c>
      <c r="B39" s="266" t="s">
        <v>411</v>
      </c>
      <c r="C39" s="267">
        <v>7824320</v>
      </c>
      <c r="D39" s="267">
        <v>1564864</v>
      </c>
      <c r="E39" s="267">
        <v>1564864</v>
      </c>
      <c r="F39" s="267">
        <v>1564864</v>
      </c>
      <c r="G39" s="267">
        <v>1564864</v>
      </c>
      <c r="H39" s="267">
        <v>1564864</v>
      </c>
      <c r="I39" s="267">
        <v>0</v>
      </c>
      <c r="J39" s="268">
        <f t="shared" si="0"/>
        <v>7824320</v>
      </c>
      <c r="K39" s="267">
        <v>16351303</v>
      </c>
      <c r="L39" s="267">
        <v>3271135</v>
      </c>
      <c r="M39" s="267">
        <v>3271135</v>
      </c>
      <c r="N39" s="267">
        <v>3271135</v>
      </c>
      <c r="O39" s="267">
        <v>3271135</v>
      </c>
      <c r="P39" s="267">
        <v>3266763</v>
      </c>
      <c r="Q39" s="267">
        <v>0</v>
      </c>
      <c r="R39" s="267">
        <f t="shared" si="1"/>
        <v>16351303</v>
      </c>
      <c r="S39" s="269"/>
      <c r="T39" s="269"/>
      <c r="U39" s="269"/>
      <c r="V39" s="269"/>
    </row>
    <row r="40" spans="1:22" ht="26.25">
      <c r="A40" s="95">
        <v>14300.1</v>
      </c>
      <c r="B40" s="266" t="s">
        <v>412</v>
      </c>
      <c r="C40" s="267">
        <v>1518000</v>
      </c>
      <c r="D40" s="267">
        <v>303600</v>
      </c>
      <c r="E40" s="267">
        <v>303600</v>
      </c>
      <c r="F40" s="267">
        <v>303600</v>
      </c>
      <c r="G40" s="267">
        <v>303600</v>
      </c>
      <c r="H40" s="267">
        <v>303600</v>
      </c>
      <c r="I40" s="267">
        <v>0</v>
      </c>
      <c r="J40" s="268">
        <f t="shared" si="0"/>
        <v>1518000</v>
      </c>
      <c r="K40" s="267">
        <v>1925485</v>
      </c>
      <c r="L40" s="267">
        <v>385200</v>
      </c>
      <c r="M40" s="267">
        <v>385200</v>
      </c>
      <c r="N40" s="267">
        <v>385200</v>
      </c>
      <c r="O40" s="267">
        <v>385200</v>
      </c>
      <c r="P40" s="267">
        <v>384685</v>
      </c>
      <c r="Q40" s="267">
        <v>0</v>
      </c>
      <c r="R40" s="267">
        <f t="shared" si="1"/>
        <v>1925485</v>
      </c>
      <c r="S40" s="269"/>
      <c r="T40" s="269"/>
      <c r="U40" s="269"/>
      <c r="V40" s="269"/>
    </row>
    <row r="41" spans="1:22">
      <c r="A41" s="95">
        <v>18400</v>
      </c>
      <c r="B41" s="266" t="s">
        <v>413</v>
      </c>
      <c r="C41" s="267">
        <v>7778080</v>
      </c>
      <c r="D41" s="267">
        <v>1555616</v>
      </c>
      <c r="E41" s="267">
        <v>1555616</v>
      </c>
      <c r="F41" s="267">
        <v>1555616</v>
      </c>
      <c r="G41" s="267">
        <v>1555616</v>
      </c>
      <c r="H41" s="267">
        <v>1555616</v>
      </c>
      <c r="I41" s="267">
        <v>0</v>
      </c>
      <c r="J41" s="268">
        <f t="shared" si="0"/>
        <v>7778080</v>
      </c>
      <c r="K41" s="267">
        <v>55545673</v>
      </c>
      <c r="L41" s="267">
        <v>11112105</v>
      </c>
      <c r="M41" s="267">
        <v>11112105</v>
      </c>
      <c r="N41" s="267">
        <v>11112105</v>
      </c>
      <c r="O41" s="267">
        <v>11112105</v>
      </c>
      <c r="P41" s="267">
        <v>11097253</v>
      </c>
      <c r="Q41" s="267">
        <v>0</v>
      </c>
      <c r="R41" s="267">
        <f t="shared" si="1"/>
        <v>55545673</v>
      </c>
      <c r="S41" s="269"/>
      <c r="T41" s="269"/>
      <c r="U41" s="269"/>
      <c r="V41" s="269"/>
    </row>
    <row r="42" spans="1:22">
      <c r="A42" s="95">
        <v>18600</v>
      </c>
      <c r="B42" s="266" t="s">
        <v>414</v>
      </c>
      <c r="C42" s="267">
        <v>0</v>
      </c>
      <c r="D42" s="267">
        <v>0</v>
      </c>
      <c r="E42" s="267">
        <v>0</v>
      </c>
      <c r="F42" s="267">
        <v>0</v>
      </c>
      <c r="G42" s="267">
        <v>0</v>
      </c>
      <c r="H42" s="267">
        <v>0</v>
      </c>
      <c r="I42" s="267">
        <v>0</v>
      </c>
      <c r="J42" s="268">
        <f t="shared" si="0"/>
        <v>0</v>
      </c>
      <c r="K42" s="267">
        <v>350071</v>
      </c>
      <c r="L42" s="267">
        <v>70023</v>
      </c>
      <c r="M42" s="267">
        <v>70023</v>
      </c>
      <c r="N42" s="267">
        <v>70023</v>
      </c>
      <c r="O42" s="267">
        <v>70023</v>
      </c>
      <c r="P42" s="267">
        <v>69979</v>
      </c>
      <c r="Q42" s="267">
        <v>0</v>
      </c>
      <c r="R42" s="267">
        <f t="shared" si="1"/>
        <v>350071</v>
      </c>
      <c r="S42" s="269"/>
      <c r="T42" s="269"/>
      <c r="U42" s="269"/>
      <c r="V42" s="269"/>
    </row>
    <row r="43" spans="1:22">
      <c r="A43" s="95">
        <v>18690</v>
      </c>
      <c r="B43" s="266" t="s">
        <v>415</v>
      </c>
      <c r="C43" s="267">
        <v>0</v>
      </c>
      <c r="D43" s="267">
        <v>0</v>
      </c>
      <c r="E43" s="267">
        <v>0</v>
      </c>
      <c r="F43" s="267">
        <v>0</v>
      </c>
      <c r="G43" s="267">
        <v>0</v>
      </c>
      <c r="H43" s="267">
        <v>0</v>
      </c>
      <c r="I43" s="267">
        <v>0</v>
      </c>
      <c r="J43" s="268">
        <f t="shared" si="0"/>
        <v>0</v>
      </c>
      <c r="K43" s="267">
        <v>147680</v>
      </c>
      <c r="L43" s="267">
        <v>29536</v>
      </c>
      <c r="M43" s="267">
        <v>29536</v>
      </c>
      <c r="N43" s="267">
        <v>29536</v>
      </c>
      <c r="O43" s="267">
        <v>29536</v>
      </c>
      <c r="P43" s="267">
        <v>29536</v>
      </c>
      <c r="Q43" s="267">
        <v>0</v>
      </c>
      <c r="R43" s="267">
        <f t="shared" si="1"/>
        <v>147680</v>
      </c>
      <c r="S43" s="269"/>
      <c r="T43" s="269"/>
      <c r="U43" s="269"/>
      <c r="V43" s="269"/>
    </row>
    <row r="44" spans="1:22">
      <c r="A44" s="95">
        <v>18740</v>
      </c>
      <c r="B44" s="266" t="s">
        <v>416</v>
      </c>
      <c r="C44" s="267">
        <v>30455</v>
      </c>
      <c r="D44" s="267">
        <v>6091</v>
      </c>
      <c r="E44" s="267">
        <v>6091</v>
      </c>
      <c r="F44" s="267">
        <v>6091</v>
      </c>
      <c r="G44" s="267">
        <v>6091</v>
      </c>
      <c r="H44" s="267">
        <v>6091</v>
      </c>
      <c r="I44" s="267">
        <v>0</v>
      </c>
      <c r="J44" s="268">
        <f t="shared" si="0"/>
        <v>30455</v>
      </c>
      <c r="K44" s="267">
        <v>77009</v>
      </c>
      <c r="L44" s="267">
        <v>15406</v>
      </c>
      <c r="M44" s="267">
        <v>15406</v>
      </c>
      <c r="N44" s="267">
        <v>15406</v>
      </c>
      <c r="O44" s="267">
        <v>15406</v>
      </c>
      <c r="P44" s="267">
        <v>15385</v>
      </c>
      <c r="Q44" s="267">
        <v>0</v>
      </c>
      <c r="R44" s="267">
        <f t="shared" si="1"/>
        <v>77009</v>
      </c>
      <c r="S44" s="269"/>
      <c r="T44" s="269"/>
      <c r="U44" s="269"/>
      <c r="V44" s="269"/>
    </row>
    <row r="45" spans="1:22" ht="26.25">
      <c r="A45" s="95">
        <v>18780</v>
      </c>
      <c r="B45" s="266" t="s">
        <v>417</v>
      </c>
      <c r="C45" s="267">
        <v>240</v>
      </c>
      <c r="D45" s="267">
        <v>48</v>
      </c>
      <c r="E45" s="267">
        <v>48</v>
      </c>
      <c r="F45" s="267">
        <v>48</v>
      </c>
      <c r="G45" s="267">
        <v>48</v>
      </c>
      <c r="H45" s="267">
        <v>48</v>
      </c>
      <c r="I45" s="267">
        <v>0</v>
      </c>
      <c r="J45" s="268">
        <f t="shared" si="0"/>
        <v>240</v>
      </c>
      <c r="K45" s="267">
        <v>135243</v>
      </c>
      <c r="L45" s="267">
        <v>27056</v>
      </c>
      <c r="M45" s="267">
        <v>27056</v>
      </c>
      <c r="N45" s="267">
        <v>27056</v>
      </c>
      <c r="O45" s="267">
        <v>27056</v>
      </c>
      <c r="P45" s="267">
        <v>27019</v>
      </c>
      <c r="Q45" s="267">
        <v>0</v>
      </c>
      <c r="R45" s="267">
        <f t="shared" si="1"/>
        <v>135243</v>
      </c>
      <c r="S45" s="269"/>
      <c r="T45" s="269"/>
      <c r="U45" s="269"/>
      <c r="V45" s="269"/>
    </row>
    <row r="46" spans="1:22">
      <c r="A46" s="95">
        <v>19005</v>
      </c>
      <c r="B46" s="266" t="s">
        <v>418</v>
      </c>
      <c r="C46" s="267">
        <v>988095</v>
      </c>
      <c r="D46" s="267">
        <v>197619</v>
      </c>
      <c r="E46" s="267">
        <v>197619</v>
      </c>
      <c r="F46" s="267">
        <v>197619</v>
      </c>
      <c r="G46" s="267">
        <v>197619</v>
      </c>
      <c r="H46" s="267">
        <v>197619</v>
      </c>
      <c r="I46" s="267">
        <v>0</v>
      </c>
      <c r="J46" s="268">
        <f t="shared" si="0"/>
        <v>988095</v>
      </c>
      <c r="K46" s="267">
        <v>7591490</v>
      </c>
      <c r="L46" s="267">
        <v>1518704</v>
      </c>
      <c r="M46" s="267">
        <v>1518704</v>
      </c>
      <c r="N46" s="267">
        <v>1518704</v>
      </c>
      <c r="O46" s="267">
        <v>1518704</v>
      </c>
      <c r="P46" s="267">
        <v>1516674</v>
      </c>
      <c r="Q46" s="267">
        <v>0</v>
      </c>
      <c r="R46" s="267">
        <f t="shared" si="1"/>
        <v>7591490</v>
      </c>
      <c r="S46" s="269"/>
      <c r="T46" s="269"/>
      <c r="U46" s="269"/>
      <c r="V46" s="269"/>
    </row>
    <row r="47" spans="1:22">
      <c r="A47" s="95">
        <v>19100</v>
      </c>
      <c r="B47" s="266" t="s">
        <v>419</v>
      </c>
      <c r="C47" s="267">
        <v>141324590</v>
      </c>
      <c r="D47" s="267">
        <v>28264918</v>
      </c>
      <c r="E47" s="267">
        <v>28264918</v>
      </c>
      <c r="F47" s="267">
        <v>28264918</v>
      </c>
      <c r="G47" s="267">
        <v>28264918</v>
      </c>
      <c r="H47" s="267">
        <v>28264918</v>
      </c>
      <c r="I47" s="267">
        <v>0</v>
      </c>
      <c r="J47" s="268">
        <f t="shared" si="0"/>
        <v>141324590</v>
      </c>
      <c r="K47" s="267">
        <v>694008772</v>
      </c>
      <c r="L47" s="267">
        <v>138838869</v>
      </c>
      <c r="M47" s="267">
        <v>138838869</v>
      </c>
      <c r="N47" s="267">
        <v>138838869</v>
      </c>
      <c r="O47" s="267">
        <v>138838869</v>
      </c>
      <c r="P47" s="267">
        <v>138653296</v>
      </c>
      <c r="Q47" s="267">
        <v>0</v>
      </c>
      <c r="R47" s="267">
        <f t="shared" si="1"/>
        <v>694008772</v>
      </c>
      <c r="S47" s="269"/>
      <c r="T47" s="269"/>
      <c r="U47" s="269"/>
      <c r="V47" s="269"/>
    </row>
    <row r="48" spans="1:22">
      <c r="A48" s="95">
        <v>20100</v>
      </c>
      <c r="B48" s="266" t="s">
        <v>420</v>
      </c>
      <c r="C48" s="267">
        <v>0</v>
      </c>
      <c r="D48" s="267">
        <v>0</v>
      </c>
      <c r="E48" s="267">
        <v>0</v>
      </c>
      <c r="F48" s="267">
        <v>0</v>
      </c>
      <c r="G48" s="267">
        <v>0</v>
      </c>
      <c r="H48" s="267">
        <v>0</v>
      </c>
      <c r="I48" s="267">
        <v>0</v>
      </c>
      <c r="J48" s="268">
        <f t="shared" si="0"/>
        <v>0</v>
      </c>
      <c r="K48" s="267">
        <v>150802764</v>
      </c>
      <c r="L48" s="267">
        <v>30166437</v>
      </c>
      <c r="M48" s="267">
        <v>30166437</v>
      </c>
      <c r="N48" s="267">
        <v>30166437</v>
      </c>
      <c r="O48" s="267">
        <v>30166437</v>
      </c>
      <c r="P48" s="267">
        <v>30137016</v>
      </c>
      <c r="Q48" s="267">
        <v>0</v>
      </c>
      <c r="R48" s="267">
        <f t="shared" si="1"/>
        <v>150802764</v>
      </c>
      <c r="S48" s="269"/>
      <c r="T48" s="269"/>
      <c r="U48" s="269"/>
      <c r="V48" s="269"/>
    </row>
    <row r="49" spans="1:22">
      <c r="A49" s="95">
        <v>20200</v>
      </c>
      <c r="B49" s="266" t="s">
        <v>421</v>
      </c>
      <c r="C49" s="267">
        <v>0</v>
      </c>
      <c r="D49" s="267">
        <v>0</v>
      </c>
      <c r="E49" s="267">
        <v>0</v>
      </c>
      <c r="F49" s="267">
        <v>0</v>
      </c>
      <c r="G49" s="267">
        <v>0</v>
      </c>
      <c r="H49" s="267">
        <v>0</v>
      </c>
      <c r="I49" s="267">
        <v>0</v>
      </c>
      <c r="J49" s="268">
        <f t="shared" si="0"/>
        <v>0</v>
      </c>
      <c r="K49" s="267">
        <v>16698322</v>
      </c>
      <c r="L49" s="267">
        <v>3340492</v>
      </c>
      <c r="M49" s="267">
        <v>3340492</v>
      </c>
      <c r="N49" s="267">
        <v>3340492</v>
      </c>
      <c r="O49" s="267">
        <v>3340492</v>
      </c>
      <c r="P49" s="267">
        <v>3336354</v>
      </c>
      <c r="Q49" s="267">
        <v>0</v>
      </c>
      <c r="R49" s="267">
        <f t="shared" si="1"/>
        <v>16698322</v>
      </c>
      <c r="S49" s="269"/>
      <c r="T49" s="269"/>
      <c r="U49" s="269"/>
      <c r="V49" s="269"/>
    </row>
    <row r="50" spans="1:22">
      <c r="A50" s="95">
        <v>20300</v>
      </c>
      <c r="B50" s="266" t="s">
        <v>422</v>
      </c>
      <c r="C50" s="267">
        <v>0</v>
      </c>
      <c r="D50" s="267">
        <v>0</v>
      </c>
      <c r="E50" s="267">
        <v>0</v>
      </c>
      <c r="F50" s="267">
        <v>0</v>
      </c>
      <c r="G50" s="267">
        <v>0</v>
      </c>
      <c r="H50" s="267">
        <v>0</v>
      </c>
      <c r="I50" s="267">
        <v>0</v>
      </c>
      <c r="J50" s="268">
        <f t="shared" si="0"/>
        <v>0</v>
      </c>
      <c r="K50" s="267">
        <v>379677953</v>
      </c>
      <c r="L50" s="267">
        <v>75949475</v>
      </c>
      <c r="M50" s="267">
        <v>75949475</v>
      </c>
      <c r="N50" s="267">
        <v>75949475</v>
      </c>
      <c r="O50" s="267">
        <v>75949475</v>
      </c>
      <c r="P50" s="267">
        <v>75880053</v>
      </c>
      <c r="Q50" s="267">
        <v>0</v>
      </c>
      <c r="R50" s="267">
        <f t="shared" si="1"/>
        <v>379677953</v>
      </c>
      <c r="S50" s="269"/>
      <c r="T50" s="269"/>
      <c r="U50" s="269"/>
      <c r="V50" s="269"/>
    </row>
    <row r="51" spans="1:22">
      <c r="A51" s="95">
        <v>20400</v>
      </c>
      <c r="B51" s="266" t="s">
        <v>423</v>
      </c>
      <c r="C51" s="267">
        <v>0</v>
      </c>
      <c r="D51" s="267">
        <v>0</v>
      </c>
      <c r="E51" s="267">
        <v>0</v>
      </c>
      <c r="F51" s="267">
        <v>0</v>
      </c>
      <c r="G51" s="267">
        <v>0</v>
      </c>
      <c r="H51" s="267">
        <v>0</v>
      </c>
      <c r="I51" s="267">
        <v>0</v>
      </c>
      <c r="J51" s="268">
        <f t="shared" si="0"/>
        <v>0</v>
      </c>
      <c r="K51" s="267">
        <v>18633553</v>
      </c>
      <c r="L51" s="267">
        <v>3727381</v>
      </c>
      <c r="M51" s="267">
        <v>3727381</v>
      </c>
      <c r="N51" s="267">
        <v>3727381</v>
      </c>
      <c r="O51" s="267">
        <v>3727381</v>
      </c>
      <c r="P51" s="267">
        <v>3724029</v>
      </c>
      <c r="Q51" s="267">
        <v>0</v>
      </c>
      <c r="R51" s="267">
        <f t="shared" si="1"/>
        <v>18633553</v>
      </c>
      <c r="S51" s="269"/>
      <c r="T51" s="269"/>
      <c r="U51" s="269"/>
      <c r="V51" s="269"/>
    </row>
    <row r="52" spans="1:22">
      <c r="A52" s="95">
        <v>20600</v>
      </c>
      <c r="B52" s="266" t="s">
        <v>424</v>
      </c>
      <c r="C52" s="267">
        <v>0</v>
      </c>
      <c r="D52" s="267">
        <v>0</v>
      </c>
      <c r="E52" s="267">
        <v>0</v>
      </c>
      <c r="F52" s="267">
        <v>0</v>
      </c>
      <c r="G52" s="267">
        <v>0</v>
      </c>
      <c r="H52" s="267">
        <v>0</v>
      </c>
      <c r="I52" s="267">
        <v>0</v>
      </c>
      <c r="J52" s="268">
        <f t="shared" si="0"/>
        <v>0</v>
      </c>
      <c r="K52" s="267">
        <v>38032520</v>
      </c>
      <c r="L52" s="267">
        <v>7608084</v>
      </c>
      <c r="M52" s="267">
        <v>7608084</v>
      </c>
      <c r="N52" s="267">
        <v>7608084</v>
      </c>
      <c r="O52" s="267">
        <v>7608084</v>
      </c>
      <c r="P52" s="267">
        <v>7600184</v>
      </c>
      <c r="Q52" s="267">
        <v>0</v>
      </c>
      <c r="R52" s="267">
        <f t="shared" si="1"/>
        <v>38032520</v>
      </c>
      <c r="S52" s="269"/>
      <c r="T52" s="269"/>
      <c r="U52" s="269"/>
      <c r="V52" s="269"/>
    </row>
    <row r="53" spans="1:22">
      <c r="A53" s="95">
        <v>20700</v>
      </c>
      <c r="B53" s="266" t="s">
        <v>425</v>
      </c>
      <c r="C53" s="267">
        <v>0</v>
      </c>
      <c r="D53" s="267">
        <v>0</v>
      </c>
      <c r="E53" s="267">
        <v>0</v>
      </c>
      <c r="F53" s="267">
        <v>0</v>
      </c>
      <c r="G53" s="267">
        <v>0</v>
      </c>
      <c r="H53" s="267">
        <v>0</v>
      </c>
      <c r="I53" s="267">
        <v>0</v>
      </c>
      <c r="J53" s="268">
        <f t="shared" si="0"/>
        <v>0</v>
      </c>
      <c r="K53" s="267">
        <v>89580532</v>
      </c>
      <c r="L53" s="267">
        <v>17919431</v>
      </c>
      <c r="M53" s="267">
        <v>17919431</v>
      </c>
      <c r="N53" s="267">
        <v>17919431</v>
      </c>
      <c r="O53" s="267">
        <v>17919431</v>
      </c>
      <c r="P53" s="267">
        <v>17902808</v>
      </c>
      <c r="Q53" s="267">
        <v>0</v>
      </c>
      <c r="R53" s="267">
        <f t="shared" si="1"/>
        <v>89580532</v>
      </c>
      <c r="S53" s="269"/>
      <c r="T53" s="269"/>
      <c r="U53" s="269"/>
      <c r="V53" s="269"/>
    </row>
    <row r="54" spans="1:22">
      <c r="A54" s="95">
        <v>20800</v>
      </c>
      <c r="B54" s="266" t="s">
        <v>426</v>
      </c>
      <c r="C54" s="267">
        <v>0</v>
      </c>
      <c r="D54" s="267">
        <v>0</v>
      </c>
      <c r="E54" s="267">
        <v>0</v>
      </c>
      <c r="F54" s="267">
        <v>0</v>
      </c>
      <c r="G54" s="267">
        <v>0</v>
      </c>
      <c r="H54" s="267">
        <v>0</v>
      </c>
      <c r="I54" s="267">
        <v>0</v>
      </c>
      <c r="J54" s="268">
        <f t="shared" si="0"/>
        <v>0</v>
      </c>
      <c r="K54" s="267">
        <v>69067576</v>
      </c>
      <c r="L54" s="267">
        <v>13816183</v>
      </c>
      <c r="M54" s="267">
        <v>13816183</v>
      </c>
      <c r="N54" s="267">
        <v>13816183</v>
      </c>
      <c r="O54" s="267">
        <v>13816183</v>
      </c>
      <c r="P54" s="267">
        <v>13802844</v>
      </c>
      <c r="Q54" s="267">
        <v>0</v>
      </c>
      <c r="R54" s="267">
        <f t="shared" si="1"/>
        <v>69067576</v>
      </c>
      <c r="S54" s="269"/>
      <c r="T54" s="269"/>
      <c r="U54" s="269"/>
      <c r="V54" s="269"/>
    </row>
    <row r="55" spans="1:22">
      <c r="A55" s="95">
        <v>20900</v>
      </c>
      <c r="B55" s="266" t="s">
        <v>427</v>
      </c>
      <c r="C55" s="267">
        <v>0</v>
      </c>
      <c r="D55" s="267">
        <v>0</v>
      </c>
      <c r="E55" s="267">
        <v>0</v>
      </c>
      <c r="F55" s="267">
        <v>0</v>
      </c>
      <c r="G55" s="267">
        <v>0</v>
      </c>
      <c r="H55" s="267">
        <v>0</v>
      </c>
      <c r="I55" s="267">
        <v>0</v>
      </c>
      <c r="J55" s="268">
        <f t="shared" si="0"/>
        <v>0</v>
      </c>
      <c r="K55" s="267">
        <v>144213213</v>
      </c>
      <c r="L55" s="267">
        <v>28848094</v>
      </c>
      <c r="M55" s="267">
        <v>28848094</v>
      </c>
      <c r="N55" s="267">
        <v>28848094</v>
      </c>
      <c r="O55" s="267">
        <v>28848094</v>
      </c>
      <c r="P55" s="267">
        <v>28820837</v>
      </c>
      <c r="Q55" s="267">
        <v>0</v>
      </c>
      <c r="R55" s="267">
        <f t="shared" si="1"/>
        <v>144213213</v>
      </c>
      <c r="S55" s="269"/>
      <c r="T55" s="269"/>
      <c r="U55" s="269"/>
      <c r="V55" s="269"/>
    </row>
    <row r="56" spans="1:22">
      <c r="A56" s="95">
        <v>21200</v>
      </c>
      <c r="B56" s="266" t="s">
        <v>428</v>
      </c>
      <c r="C56" s="267">
        <v>0</v>
      </c>
      <c r="D56" s="267">
        <v>0</v>
      </c>
      <c r="E56" s="267">
        <v>0</v>
      </c>
      <c r="F56" s="267">
        <v>0</v>
      </c>
      <c r="G56" s="267">
        <v>0</v>
      </c>
      <c r="H56" s="267">
        <v>0</v>
      </c>
      <c r="I56" s="267">
        <v>0</v>
      </c>
      <c r="J56" s="268">
        <f t="shared" si="0"/>
        <v>0</v>
      </c>
      <c r="K56" s="267">
        <v>49334837</v>
      </c>
      <c r="L56" s="267">
        <v>9868705</v>
      </c>
      <c r="M56" s="267">
        <v>9868705</v>
      </c>
      <c r="N56" s="267">
        <v>9868705</v>
      </c>
      <c r="O56" s="267">
        <v>9868705</v>
      </c>
      <c r="P56" s="267">
        <v>9860017</v>
      </c>
      <c r="Q56" s="267">
        <v>0</v>
      </c>
      <c r="R56" s="267">
        <f t="shared" si="1"/>
        <v>49334837</v>
      </c>
      <c r="S56" s="269"/>
      <c r="T56" s="269"/>
      <c r="U56" s="269"/>
      <c r="V56" s="269"/>
    </row>
    <row r="57" spans="1:22">
      <c r="A57" s="95">
        <v>21300</v>
      </c>
      <c r="B57" s="266" t="s">
        <v>429</v>
      </c>
      <c r="C57" s="267">
        <v>0</v>
      </c>
      <c r="D57" s="267">
        <v>0</v>
      </c>
      <c r="E57" s="267">
        <v>0</v>
      </c>
      <c r="F57" s="267">
        <v>0</v>
      </c>
      <c r="G57" s="267">
        <v>0</v>
      </c>
      <c r="H57" s="267">
        <v>0</v>
      </c>
      <c r="I57" s="267">
        <v>0</v>
      </c>
      <c r="J57" s="268">
        <f t="shared" si="0"/>
        <v>0</v>
      </c>
      <c r="K57" s="267">
        <v>558853323</v>
      </c>
      <c r="L57" s="267">
        <v>111792246</v>
      </c>
      <c r="M57" s="267">
        <v>111792246</v>
      </c>
      <c r="N57" s="267">
        <v>111792246</v>
      </c>
      <c r="O57" s="267">
        <v>111792246</v>
      </c>
      <c r="P57" s="267">
        <v>111684339</v>
      </c>
      <c r="Q57" s="267">
        <v>0</v>
      </c>
      <c r="R57" s="267">
        <f t="shared" si="1"/>
        <v>558853323</v>
      </c>
      <c r="S57" s="269"/>
      <c r="T57" s="269"/>
      <c r="U57" s="269"/>
      <c r="V57" s="269"/>
    </row>
    <row r="58" spans="1:22">
      <c r="A58" s="95">
        <v>21520</v>
      </c>
      <c r="B58" s="266" t="s">
        <v>41</v>
      </c>
      <c r="C58" s="267">
        <v>0</v>
      </c>
      <c r="D58" s="267">
        <v>0</v>
      </c>
      <c r="E58" s="267">
        <v>0</v>
      </c>
      <c r="F58" s="267">
        <v>0</v>
      </c>
      <c r="G58" s="267">
        <v>0</v>
      </c>
      <c r="H58" s="267">
        <v>0</v>
      </c>
      <c r="I58" s="267">
        <v>0</v>
      </c>
      <c r="J58" s="268">
        <f t="shared" si="0"/>
        <v>0</v>
      </c>
      <c r="K58" s="267">
        <v>1043152039</v>
      </c>
      <c r="L58" s="267">
        <v>208669160</v>
      </c>
      <c r="M58" s="267">
        <v>208669160</v>
      </c>
      <c r="N58" s="267">
        <v>208669160</v>
      </c>
      <c r="O58" s="267">
        <v>208669160</v>
      </c>
      <c r="P58" s="267">
        <v>208475399</v>
      </c>
      <c r="Q58" s="267">
        <v>0</v>
      </c>
      <c r="R58" s="267">
        <f t="shared" si="1"/>
        <v>1043152039</v>
      </c>
      <c r="S58" s="269"/>
      <c r="T58" s="269"/>
      <c r="U58" s="269"/>
      <c r="V58" s="269"/>
    </row>
    <row r="59" spans="1:22">
      <c r="A59" s="95">
        <v>21525</v>
      </c>
      <c r="B59" s="266" t="s">
        <v>430</v>
      </c>
      <c r="C59" s="267">
        <v>0</v>
      </c>
      <c r="D59" s="267">
        <v>0</v>
      </c>
      <c r="E59" s="267">
        <v>0</v>
      </c>
      <c r="F59" s="267">
        <v>0</v>
      </c>
      <c r="G59" s="267">
        <v>0</v>
      </c>
      <c r="H59" s="267">
        <v>0</v>
      </c>
      <c r="I59" s="267">
        <v>0</v>
      </c>
      <c r="J59" s="268">
        <f t="shared" si="0"/>
        <v>0</v>
      </c>
      <c r="K59" s="267">
        <v>22040087</v>
      </c>
      <c r="L59" s="267">
        <v>4409035</v>
      </c>
      <c r="M59" s="267">
        <v>4409035</v>
      </c>
      <c r="N59" s="267">
        <v>4409035</v>
      </c>
      <c r="O59" s="267">
        <v>4409035</v>
      </c>
      <c r="P59" s="267">
        <v>4403947</v>
      </c>
      <c r="Q59" s="267">
        <v>0</v>
      </c>
      <c r="R59" s="267">
        <f t="shared" si="1"/>
        <v>22040087</v>
      </c>
      <c r="S59" s="269"/>
      <c r="T59" s="269"/>
      <c r="U59" s="269"/>
      <c r="V59" s="269"/>
    </row>
    <row r="60" spans="1:22" ht="26.25">
      <c r="A60" s="95">
        <v>21525.1</v>
      </c>
      <c r="B60" s="266" t="s">
        <v>431</v>
      </c>
      <c r="C60" s="267">
        <v>784590</v>
      </c>
      <c r="D60" s="267">
        <v>156918</v>
      </c>
      <c r="E60" s="267">
        <v>156918</v>
      </c>
      <c r="F60" s="267">
        <v>156918</v>
      </c>
      <c r="G60" s="267">
        <v>156918</v>
      </c>
      <c r="H60" s="267">
        <v>156918</v>
      </c>
      <c r="I60" s="267">
        <v>0</v>
      </c>
      <c r="J60" s="268">
        <f t="shared" si="0"/>
        <v>784590</v>
      </c>
      <c r="K60" s="267">
        <v>1330709</v>
      </c>
      <c r="L60" s="267">
        <v>266213</v>
      </c>
      <c r="M60" s="267">
        <v>266213</v>
      </c>
      <c r="N60" s="267">
        <v>266213</v>
      </c>
      <c r="O60" s="267">
        <v>266213</v>
      </c>
      <c r="P60" s="267">
        <v>265857</v>
      </c>
      <c r="Q60" s="267">
        <v>0</v>
      </c>
      <c r="R60" s="267">
        <f t="shared" si="1"/>
        <v>1330709</v>
      </c>
      <c r="S60" s="269"/>
      <c r="T60" s="269"/>
      <c r="U60" s="269"/>
      <c r="V60" s="269"/>
    </row>
    <row r="61" spans="1:22">
      <c r="A61" s="95">
        <v>21550</v>
      </c>
      <c r="B61" s="266" t="s">
        <v>432</v>
      </c>
      <c r="C61" s="267">
        <v>0</v>
      </c>
      <c r="D61" s="267">
        <v>0</v>
      </c>
      <c r="E61" s="267">
        <v>0</v>
      </c>
      <c r="F61" s="267">
        <v>0</v>
      </c>
      <c r="G61" s="267">
        <v>0</v>
      </c>
      <c r="H61" s="267">
        <v>0</v>
      </c>
      <c r="I61" s="267">
        <v>0</v>
      </c>
      <c r="J61" s="268">
        <f t="shared" si="0"/>
        <v>0</v>
      </c>
      <c r="K61" s="267">
        <v>460430864</v>
      </c>
      <c r="L61" s="267">
        <v>92109719</v>
      </c>
      <c r="M61" s="267">
        <v>92109719</v>
      </c>
      <c r="N61" s="267">
        <v>92109719</v>
      </c>
      <c r="O61" s="267">
        <v>92109719</v>
      </c>
      <c r="P61" s="267">
        <v>91991988</v>
      </c>
      <c r="Q61" s="267">
        <v>0</v>
      </c>
      <c r="R61" s="267">
        <f t="shared" si="1"/>
        <v>460430864</v>
      </c>
      <c r="S61" s="269"/>
      <c r="T61" s="269"/>
      <c r="U61" s="269"/>
      <c r="V61" s="269"/>
    </row>
    <row r="62" spans="1:22">
      <c r="A62" s="95">
        <v>21570</v>
      </c>
      <c r="B62" s="266" t="s">
        <v>433</v>
      </c>
      <c r="C62" s="267">
        <v>260335</v>
      </c>
      <c r="D62" s="267">
        <v>52067</v>
      </c>
      <c r="E62" s="267">
        <v>52067</v>
      </c>
      <c r="F62" s="267">
        <v>52067</v>
      </c>
      <c r="G62" s="267">
        <v>52067</v>
      </c>
      <c r="H62" s="267">
        <v>52067</v>
      </c>
      <c r="I62" s="267">
        <v>0</v>
      </c>
      <c r="J62" s="268">
        <f t="shared" si="0"/>
        <v>260335</v>
      </c>
      <c r="K62" s="267">
        <v>1868056</v>
      </c>
      <c r="L62" s="267">
        <v>373711</v>
      </c>
      <c r="M62" s="267">
        <v>373711</v>
      </c>
      <c r="N62" s="267">
        <v>373711</v>
      </c>
      <c r="O62" s="267">
        <v>373711</v>
      </c>
      <c r="P62" s="267">
        <v>373212</v>
      </c>
      <c r="Q62" s="267">
        <v>0</v>
      </c>
      <c r="R62" s="267">
        <f t="shared" si="1"/>
        <v>1868056</v>
      </c>
      <c r="S62" s="269"/>
      <c r="T62" s="269"/>
      <c r="U62" s="269"/>
      <c r="V62" s="269"/>
    </row>
    <row r="63" spans="1:22">
      <c r="A63" s="95">
        <v>21800</v>
      </c>
      <c r="B63" s="266" t="s">
        <v>434</v>
      </c>
      <c r="C63" s="267">
        <v>0</v>
      </c>
      <c r="D63" s="267">
        <v>0</v>
      </c>
      <c r="E63" s="267">
        <v>0</v>
      </c>
      <c r="F63" s="267">
        <v>0</v>
      </c>
      <c r="G63" s="267">
        <v>0</v>
      </c>
      <c r="H63" s="267">
        <v>0</v>
      </c>
      <c r="I63" s="267">
        <v>0</v>
      </c>
      <c r="J63" s="268">
        <f t="shared" si="0"/>
        <v>0</v>
      </c>
      <c r="K63" s="267">
        <v>82833075</v>
      </c>
      <c r="L63" s="267">
        <v>16569785</v>
      </c>
      <c r="M63" s="267">
        <v>16569785</v>
      </c>
      <c r="N63" s="267">
        <v>16569785</v>
      </c>
      <c r="O63" s="267">
        <v>16569785</v>
      </c>
      <c r="P63" s="267">
        <v>16553935</v>
      </c>
      <c r="Q63" s="267">
        <v>0</v>
      </c>
      <c r="R63" s="267">
        <f t="shared" si="1"/>
        <v>82833075</v>
      </c>
      <c r="S63" s="269"/>
      <c r="T63" s="269"/>
      <c r="U63" s="269"/>
      <c r="V63" s="269"/>
    </row>
    <row r="64" spans="1:22">
      <c r="A64" s="95">
        <v>21900</v>
      </c>
      <c r="B64" s="266" t="s">
        <v>435</v>
      </c>
      <c r="C64" s="267">
        <v>0</v>
      </c>
      <c r="D64" s="267">
        <v>0</v>
      </c>
      <c r="E64" s="267">
        <v>0</v>
      </c>
      <c r="F64" s="267">
        <v>0</v>
      </c>
      <c r="G64" s="267">
        <v>0</v>
      </c>
      <c r="H64" s="267">
        <v>0</v>
      </c>
      <c r="I64" s="267">
        <v>0</v>
      </c>
      <c r="J64" s="268">
        <f t="shared" si="0"/>
        <v>0</v>
      </c>
      <c r="K64" s="267">
        <v>46722798</v>
      </c>
      <c r="L64" s="267">
        <v>9346406</v>
      </c>
      <c r="M64" s="267">
        <v>9346406</v>
      </c>
      <c r="N64" s="267">
        <v>9346406</v>
      </c>
      <c r="O64" s="267">
        <v>9346406</v>
      </c>
      <c r="P64" s="267">
        <v>9337174</v>
      </c>
      <c r="Q64" s="267">
        <v>0</v>
      </c>
      <c r="R64" s="267">
        <f t="shared" si="1"/>
        <v>46722798</v>
      </c>
      <c r="S64" s="269"/>
      <c r="T64" s="269"/>
      <c r="U64" s="269"/>
      <c r="V64" s="269"/>
    </row>
    <row r="65" spans="1:22">
      <c r="A65" s="95">
        <v>22000</v>
      </c>
      <c r="B65" s="266" t="s">
        <v>436</v>
      </c>
      <c r="C65" s="267">
        <v>0</v>
      </c>
      <c r="D65" s="267">
        <v>0</v>
      </c>
      <c r="E65" s="267">
        <v>0</v>
      </c>
      <c r="F65" s="267">
        <v>0</v>
      </c>
      <c r="G65" s="267">
        <v>0</v>
      </c>
      <c r="H65" s="267">
        <v>0</v>
      </c>
      <c r="I65" s="267">
        <v>0</v>
      </c>
      <c r="J65" s="268">
        <f t="shared" si="0"/>
        <v>0</v>
      </c>
      <c r="K65" s="267">
        <v>38863679</v>
      </c>
      <c r="L65" s="267">
        <v>7774717</v>
      </c>
      <c r="M65" s="267">
        <v>7774717</v>
      </c>
      <c r="N65" s="267">
        <v>7774717</v>
      </c>
      <c r="O65" s="267">
        <v>7774717</v>
      </c>
      <c r="P65" s="267">
        <v>7764811</v>
      </c>
      <c r="Q65" s="267">
        <v>0</v>
      </c>
      <c r="R65" s="267">
        <f t="shared" si="1"/>
        <v>38863679</v>
      </c>
      <c r="S65" s="269"/>
      <c r="T65" s="269"/>
      <c r="U65" s="269"/>
      <c r="V65" s="269"/>
    </row>
    <row r="66" spans="1:22">
      <c r="A66" s="95">
        <v>23000</v>
      </c>
      <c r="B66" s="266" t="s">
        <v>437</v>
      </c>
      <c r="C66" s="267">
        <v>0</v>
      </c>
      <c r="D66" s="267">
        <v>0</v>
      </c>
      <c r="E66" s="267">
        <v>0</v>
      </c>
      <c r="F66" s="267">
        <v>0</v>
      </c>
      <c r="G66" s="267">
        <v>0</v>
      </c>
      <c r="H66" s="267">
        <v>0</v>
      </c>
      <c r="I66" s="267">
        <v>0</v>
      </c>
      <c r="J66" s="268">
        <f t="shared" si="0"/>
        <v>0</v>
      </c>
      <c r="K66" s="267">
        <v>33217917</v>
      </c>
      <c r="L66" s="267">
        <v>6645032</v>
      </c>
      <c r="M66" s="267">
        <v>6645032</v>
      </c>
      <c r="N66" s="267">
        <v>6645032</v>
      </c>
      <c r="O66" s="267">
        <v>6645032</v>
      </c>
      <c r="P66" s="267">
        <v>6637789</v>
      </c>
      <c r="Q66" s="267">
        <v>0</v>
      </c>
      <c r="R66" s="267">
        <f t="shared" si="1"/>
        <v>33217917</v>
      </c>
      <c r="S66" s="269"/>
      <c r="T66" s="269"/>
      <c r="U66" s="269"/>
      <c r="V66" s="269"/>
    </row>
    <row r="67" spans="1:22">
      <c r="A67" s="95">
        <v>23100</v>
      </c>
      <c r="B67" s="266" t="s">
        <v>438</v>
      </c>
      <c r="C67" s="267">
        <v>0</v>
      </c>
      <c r="D67" s="267">
        <v>0</v>
      </c>
      <c r="E67" s="267">
        <v>0</v>
      </c>
      <c r="F67" s="267">
        <v>0</v>
      </c>
      <c r="G67" s="267">
        <v>0</v>
      </c>
      <c r="H67" s="267">
        <v>0</v>
      </c>
      <c r="I67" s="267">
        <v>0</v>
      </c>
      <c r="J67" s="268">
        <f t="shared" si="0"/>
        <v>0</v>
      </c>
      <c r="K67" s="267">
        <v>193114252</v>
      </c>
      <c r="L67" s="267">
        <v>38631233</v>
      </c>
      <c r="M67" s="267">
        <v>38631233</v>
      </c>
      <c r="N67" s="267">
        <v>38631233</v>
      </c>
      <c r="O67" s="267">
        <v>38631233</v>
      </c>
      <c r="P67" s="267">
        <v>38589320</v>
      </c>
      <c r="Q67" s="267">
        <v>0</v>
      </c>
      <c r="R67" s="267">
        <f t="shared" si="1"/>
        <v>193114252</v>
      </c>
      <c r="S67" s="269"/>
      <c r="T67" s="269"/>
      <c r="U67" s="269"/>
      <c r="V67" s="269"/>
    </row>
    <row r="68" spans="1:22">
      <c r="A68" s="95">
        <v>23200</v>
      </c>
      <c r="B68" s="266" t="s">
        <v>439</v>
      </c>
      <c r="C68" s="267">
        <v>0</v>
      </c>
      <c r="D68" s="267">
        <v>0</v>
      </c>
      <c r="E68" s="267">
        <v>0</v>
      </c>
      <c r="F68" s="267">
        <v>0</v>
      </c>
      <c r="G68" s="267">
        <v>0</v>
      </c>
      <c r="H68" s="267">
        <v>0</v>
      </c>
      <c r="I68" s="267">
        <v>0</v>
      </c>
      <c r="J68" s="268">
        <f t="shared" si="0"/>
        <v>0</v>
      </c>
      <c r="K68" s="267">
        <v>108051840</v>
      </c>
      <c r="L68" s="267">
        <v>21614649</v>
      </c>
      <c r="M68" s="267">
        <v>21614649</v>
      </c>
      <c r="N68" s="267">
        <v>21614649</v>
      </c>
      <c r="O68" s="267">
        <v>21614649</v>
      </c>
      <c r="P68" s="267">
        <v>21593244</v>
      </c>
      <c r="Q68" s="267">
        <v>0</v>
      </c>
      <c r="R68" s="267">
        <f t="shared" si="1"/>
        <v>108051840</v>
      </c>
      <c r="S68" s="269"/>
      <c r="T68" s="269"/>
      <c r="U68" s="269"/>
      <c r="V68" s="269"/>
    </row>
    <row r="69" spans="1:22">
      <c r="A69" s="95">
        <v>30000</v>
      </c>
      <c r="B69" s="266" t="s">
        <v>440</v>
      </c>
      <c r="C69" s="267">
        <v>1002035</v>
      </c>
      <c r="D69" s="267">
        <v>200407</v>
      </c>
      <c r="E69" s="267">
        <v>200407</v>
      </c>
      <c r="F69" s="267">
        <v>200407</v>
      </c>
      <c r="G69" s="267">
        <v>200407</v>
      </c>
      <c r="H69" s="267">
        <v>200407</v>
      </c>
      <c r="I69" s="267">
        <v>0</v>
      </c>
      <c r="J69" s="268">
        <f t="shared" si="0"/>
        <v>1002035</v>
      </c>
      <c r="K69" s="267">
        <v>10286799</v>
      </c>
      <c r="L69" s="267">
        <v>2057910</v>
      </c>
      <c r="M69" s="267">
        <v>2057910</v>
      </c>
      <c r="N69" s="267">
        <v>2057910</v>
      </c>
      <c r="O69" s="267">
        <v>2057910</v>
      </c>
      <c r="P69" s="267">
        <v>2055159</v>
      </c>
      <c r="Q69" s="267">
        <v>0</v>
      </c>
      <c r="R69" s="267">
        <f t="shared" si="1"/>
        <v>10286799</v>
      </c>
      <c r="S69" s="269"/>
      <c r="T69" s="269"/>
      <c r="U69" s="269"/>
      <c r="V69" s="269"/>
    </row>
    <row r="70" spans="1:22">
      <c r="A70" s="95">
        <v>30100</v>
      </c>
      <c r="B70" s="266" t="s">
        <v>441</v>
      </c>
      <c r="C70" s="267">
        <v>4344170</v>
      </c>
      <c r="D70" s="267">
        <v>868834</v>
      </c>
      <c r="E70" s="267">
        <v>868834</v>
      </c>
      <c r="F70" s="267">
        <v>868834</v>
      </c>
      <c r="G70" s="267">
        <v>868834</v>
      </c>
      <c r="H70" s="267">
        <v>868834</v>
      </c>
      <c r="I70" s="267">
        <v>0</v>
      </c>
      <c r="J70" s="268">
        <f t="shared" si="0"/>
        <v>4344170</v>
      </c>
      <c r="K70" s="267">
        <v>89614077</v>
      </c>
      <c r="L70" s="267">
        <v>17927608</v>
      </c>
      <c r="M70" s="267">
        <v>17927608</v>
      </c>
      <c r="N70" s="267">
        <v>17927608</v>
      </c>
      <c r="O70" s="267">
        <v>17927608</v>
      </c>
      <c r="P70" s="267">
        <v>17903645</v>
      </c>
      <c r="Q70" s="267">
        <v>0</v>
      </c>
      <c r="R70" s="267">
        <f t="shared" si="1"/>
        <v>89614077</v>
      </c>
      <c r="S70" s="269"/>
      <c r="T70" s="269"/>
      <c r="U70" s="269"/>
      <c r="V70" s="269"/>
    </row>
    <row r="71" spans="1:22">
      <c r="A71" s="95">
        <v>30102</v>
      </c>
      <c r="B71" s="266" t="s">
        <v>442</v>
      </c>
      <c r="C71" s="267">
        <v>57545</v>
      </c>
      <c r="D71" s="267">
        <v>11509</v>
      </c>
      <c r="E71" s="267">
        <v>11509</v>
      </c>
      <c r="F71" s="267">
        <v>11509</v>
      </c>
      <c r="G71" s="267">
        <v>11509</v>
      </c>
      <c r="H71" s="267">
        <v>11509</v>
      </c>
      <c r="I71" s="267">
        <v>0</v>
      </c>
      <c r="J71" s="268">
        <f t="shared" si="0"/>
        <v>57545</v>
      </c>
      <c r="K71" s="267">
        <v>1666845</v>
      </c>
      <c r="L71" s="267">
        <v>333458</v>
      </c>
      <c r="M71" s="267">
        <v>333458</v>
      </c>
      <c r="N71" s="267">
        <v>333458</v>
      </c>
      <c r="O71" s="267">
        <v>333458</v>
      </c>
      <c r="P71" s="267">
        <v>333013</v>
      </c>
      <c r="Q71" s="267">
        <v>0</v>
      </c>
      <c r="R71" s="267">
        <f t="shared" si="1"/>
        <v>1666845</v>
      </c>
      <c r="S71" s="269"/>
      <c r="T71" s="269"/>
      <c r="U71" s="269"/>
      <c r="V71" s="269"/>
    </row>
    <row r="72" spans="1:22">
      <c r="A72" s="95">
        <v>30103</v>
      </c>
      <c r="B72" s="266" t="s">
        <v>443</v>
      </c>
      <c r="C72" s="267">
        <v>1134005</v>
      </c>
      <c r="D72" s="267">
        <v>226801</v>
      </c>
      <c r="E72" s="267">
        <v>226801</v>
      </c>
      <c r="F72" s="267">
        <v>226801</v>
      </c>
      <c r="G72" s="267">
        <v>226801</v>
      </c>
      <c r="H72" s="267">
        <v>226801</v>
      </c>
      <c r="I72" s="267">
        <v>0</v>
      </c>
      <c r="J72" s="268">
        <f t="shared" si="0"/>
        <v>1134005</v>
      </c>
      <c r="K72" s="267">
        <v>2244450</v>
      </c>
      <c r="L72" s="267">
        <v>449010</v>
      </c>
      <c r="M72" s="267">
        <v>449010</v>
      </c>
      <c r="N72" s="267">
        <v>449010</v>
      </c>
      <c r="O72" s="267">
        <v>449010</v>
      </c>
      <c r="P72" s="267">
        <v>448410</v>
      </c>
      <c r="Q72" s="267">
        <v>0</v>
      </c>
      <c r="R72" s="267">
        <f t="shared" si="1"/>
        <v>2244450</v>
      </c>
      <c r="S72" s="269"/>
      <c r="T72" s="269"/>
      <c r="U72" s="269"/>
      <c r="V72" s="269"/>
    </row>
    <row r="73" spans="1:22">
      <c r="A73" s="95">
        <v>30104</v>
      </c>
      <c r="B73" s="266" t="s">
        <v>444</v>
      </c>
      <c r="C73" s="267">
        <v>399465</v>
      </c>
      <c r="D73" s="267">
        <v>79893</v>
      </c>
      <c r="E73" s="267">
        <v>79893</v>
      </c>
      <c r="F73" s="267">
        <v>79893</v>
      </c>
      <c r="G73" s="267">
        <v>79893</v>
      </c>
      <c r="H73" s="267">
        <v>79893</v>
      </c>
      <c r="I73" s="267">
        <v>0</v>
      </c>
      <c r="J73" s="268">
        <f t="shared" si="0"/>
        <v>399465</v>
      </c>
      <c r="K73" s="267">
        <v>1332493</v>
      </c>
      <c r="L73" s="267">
        <v>266570</v>
      </c>
      <c r="M73" s="267">
        <v>266570</v>
      </c>
      <c r="N73" s="267">
        <v>266570</v>
      </c>
      <c r="O73" s="267">
        <v>266570</v>
      </c>
      <c r="P73" s="267">
        <v>266213</v>
      </c>
      <c r="Q73" s="267">
        <v>0</v>
      </c>
      <c r="R73" s="267">
        <f t="shared" si="1"/>
        <v>1332493</v>
      </c>
      <c r="S73" s="269"/>
      <c r="T73" s="269"/>
      <c r="U73" s="269"/>
      <c r="V73" s="269"/>
    </row>
    <row r="74" spans="1:22">
      <c r="A74" s="95">
        <v>30105</v>
      </c>
      <c r="B74" s="266" t="s">
        <v>445</v>
      </c>
      <c r="C74" s="267">
        <v>613935</v>
      </c>
      <c r="D74" s="267">
        <v>122787</v>
      </c>
      <c r="E74" s="267">
        <v>122787</v>
      </c>
      <c r="F74" s="267">
        <v>122787</v>
      </c>
      <c r="G74" s="267">
        <v>122787</v>
      </c>
      <c r="H74" s="267">
        <v>122787</v>
      </c>
      <c r="I74" s="267">
        <v>0</v>
      </c>
      <c r="J74" s="268">
        <f t="shared" si="0"/>
        <v>613935</v>
      </c>
      <c r="K74" s="267">
        <v>8330062</v>
      </c>
      <c r="L74" s="267">
        <v>1666458</v>
      </c>
      <c r="M74" s="267">
        <v>1666458</v>
      </c>
      <c r="N74" s="267">
        <v>1666458</v>
      </c>
      <c r="O74" s="267">
        <v>1666458</v>
      </c>
      <c r="P74" s="267">
        <v>1664230</v>
      </c>
      <c r="Q74" s="267">
        <v>0</v>
      </c>
      <c r="R74" s="267">
        <f t="shared" si="1"/>
        <v>8330062</v>
      </c>
      <c r="S74" s="269"/>
      <c r="T74" s="269"/>
      <c r="U74" s="269"/>
      <c r="V74" s="269"/>
    </row>
    <row r="75" spans="1:22">
      <c r="A75" s="95">
        <v>30200</v>
      </c>
      <c r="B75" s="266" t="s">
        <v>446</v>
      </c>
      <c r="C75" s="267">
        <v>3558905</v>
      </c>
      <c r="D75" s="267">
        <v>711781</v>
      </c>
      <c r="E75" s="267">
        <v>711781</v>
      </c>
      <c r="F75" s="267">
        <v>711781</v>
      </c>
      <c r="G75" s="267">
        <v>711781</v>
      </c>
      <c r="H75" s="267">
        <v>711781</v>
      </c>
      <c r="I75" s="267">
        <v>0</v>
      </c>
      <c r="J75" s="268">
        <f t="shared" si="0"/>
        <v>3558905</v>
      </c>
      <c r="K75" s="267">
        <v>20498344</v>
      </c>
      <c r="L75" s="267">
        <v>4100765</v>
      </c>
      <c r="M75" s="267">
        <v>4100765</v>
      </c>
      <c r="N75" s="267">
        <v>4100765</v>
      </c>
      <c r="O75" s="267">
        <v>4100765</v>
      </c>
      <c r="P75" s="267">
        <v>4095284</v>
      </c>
      <c r="Q75" s="267">
        <v>0</v>
      </c>
      <c r="R75" s="267">
        <f t="shared" si="1"/>
        <v>20498344</v>
      </c>
      <c r="S75" s="269"/>
      <c r="T75" s="269"/>
      <c r="U75" s="269"/>
      <c r="V75" s="269"/>
    </row>
    <row r="76" spans="1:22">
      <c r="A76" s="95">
        <v>30300</v>
      </c>
      <c r="B76" s="266" t="s">
        <v>447</v>
      </c>
      <c r="C76" s="267">
        <v>0</v>
      </c>
      <c r="D76" s="267">
        <v>0</v>
      </c>
      <c r="E76" s="267">
        <v>0</v>
      </c>
      <c r="F76" s="267">
        <v>0</v>
      </c>
      <c r="G76" s="267">
        <v>0</v>
      </c>
      <c r="H76" s="267">
        <v>0</v>
      </c>
      <c r="I76" s="267">
        <v>0</v>
      </c>
      <c r="J76" s="268">
        <f t="shared" si="0"/>
        <v>0</v>
      </c>
      <c r="K76" s="267">
        <v>6960671</v>
      </c>
      <c r="L76" s="267">
        <v>1392481</v>
      </c>
      <c r="M76" s="267">
        <v>1392481</v>
      </c>
      <c r="N76" s="267">
        <v>1392481</v>
      </c>
      <c r="O76" s="267">
        <v>1392481</v>
      </c>
      <c r="P76" s="267">
        <v>1390747</v>
      </c>
      <c r="Q76" s="267">
        <v>0</v>
      </c>
      <c r="R76" s="267">
        <f t="shared" si="1"/>
        <v>6960671</v>
      </c>
      <c r="S76" s="269"/>
      <c r="T76" s="269"/>
      <c r="U76" s="269"/>
      <c r="V76" s="269"/>
    </row>
    <row r="77" spans="1:22">
      <c r="A77" s="95">
        <v>30400</v>
      </c>
      <c r="B77" s="266" t="s">
        <v>448</v>
      </c>
      <c r="C77" s="267">
        <v>314735</v>
      </c>
      <c r="D77" s="267">
        <v>62947</v>
      </c>
      <c r="E77" s="267">
        <v>62947</v>
      </c>
      <c r="F77" s="267">
        <v>62947</v>
      </c>
      <c r="G77" s="267">
        <v>62947</v>
      </c>
      <c r="H77" s="267">
        <v>62947</v>
      </c>
      <c r="I77" s="267">
        <v>0</v>
      </c>
      <c r="J77" s="268">
        <f t="shared" si="0"/>
        <v>314735</v>
      </c>
      <c r="K77" s="267">
        <v>12299081</v>
      </c>
      <c r="L77" s="267">
        <v>2460474</v>
      </c>
      <c r="M77" s="267">
        <v>2460474</v>
      </c>
      <c r="N77" s="267">
        <v>2460474</v>
      </c>
      <c r="O77" s="267">
        <v>2460474</v>
      </c>
      <c r="P77" s="267">
        <v>2457185</v>
      </c>
      <c r="Q77" s="267">
        <v>0</v>
      </c>
      <c r="R77" s="267">
        <f t="shared" si="1"/>
        <v>12299081</v>
      </c>
      <c r="S77" s="269"/>
      <c r="T77" s="269"/>
      <c r="U77" s="269"/>
      <c r="V77" s="269"/>
    </row>
    <row r="78" spans="1:22">
      <c r="A78" s="95">
        <v>30405</v>
      </c>
      <c r="B78" s="266" t="s">
        <v>449</v>
      </c>
      <c r="C78" s="267">
        <v>0</v>
      </c>
      <c r="D78" s="267">
        <v>0</v>
      </c>
      <c r="E78" s="267">
        <v>0</v>
      </c>
      <c r="F78" s="267">
        <v>0</v>
      </c>
      <c r="G78" s="267">
        <v>0</v>
      </c>
      <c r="H78" s="267">
        <v>0</v>
      </c>
      <c r="I78" s="267">
        <v>0</v>
      </c>
      <c r="J78" s="268">
        <f t="shared" si="0"/>
        <v>0</v>
      </c>
      <c r="K78" s="267">
        <v>9727929</v>
      </c>
      <c r="L78" s="267">
        <v>1946008</v>
      </c>
      <c r="M78" s="267">
        <v>1946008</v>
      </c>
      <c r="N78" s="267">
        <v>1946008</v>
      </c>
      <c r="O78" s="267">
        <v>1946008</v>
      </c>
      <c r="P78" s="267">
        <v>1943897</v>
      </c>
      <c r="Q78" s="267">
        <v>0</v>
      </c>
      <c r="R78" s="267">
        <f t="shared" si="1"/>
        <v>9727929</v>
      </c>
      <c r="S78" s="269"/>
      <c r="T78" s="269"/>
      <c r="U78" s="269"/>
      <c r="V78" s="269"/>
    </row>
    <row r="79" spans="1:22">
      <c r="A79" s="95">
        <v>30500</v>
      </c>
      <c r="B79" s="266" t="s">
        <v>450</v>
      </c>
      <c r="C79" s="267">
        <v>1082025</v>
      </c>
      <c r="D79" s="267">
        <v>216405</v>
      </c>
      <c r="E79" s="267">
        <v>216405</v>
      </c>
      <c r="F79" s="267">
        <v>216405</v>
      </c>
      <c r="G79" s="267">
        <v>216405</v>
      </c>
      <c r="H79" s="267">
        <v>216405</v>
      </c>
      <c r="I79" s="267">
        <v>0</v>
      </c>
      <c r="J79" s="268">
        <f t="shared" si="0"/>
        <v>1082025</v>
      </c>
      <c r="K79" s="267">
        <v>13228867</v>
      </c>
      <c r="L79" s="267">
        <v>2646481</v>
      </c>
      <c r="M79" s="267">
        <v>2646481</v>
      </c>
      <c r="N79" s="267">
        <v>2646481</v>
      </c>
      <c r="O79" s="267">
        <v>2646481</v>
      </c>
      <c r="P79" s="267">
        <v>2642943</v>
      </c>
      <c r="Q79" s="267">
        <v>0</v>
      </c>
      <c r="R79" s="267">
        <f t="shared" si="1"/>
        <v>13228867</v>
      </c>
      <c r="S79" s="269"/>
      <c r="T79" s="269"/>
      <c r="U79" s="269"/>
      <c r="V79" s="269"/>
    </row>
    <row r="80" spans="1:22">
      <c r="A80" s="95">
        <v>30600</v>
      </c>
      <c r="B80" s="266" t="s">
        <v>451</v>
      </c>
      <c r="C80" s="267">
        <v>840565</v>
      </c>
      <c r="D80" s="267">
        <v>168113</v>
      </c>
      <c r="E80" s="267">
        <v>168113</v>
      </c>
      <c r="F80" s="267">
        <v>168113</v>
      </c>
      <c r="G80" s="267">
        <v>168113</v>
      </c>
      <c r="H80" s="267">
        <v>168113</v>
      </c>
      <c r="I80" s="267">
        <v>0</v>
      </c>
      <c r="J80" s="268">
        <f t="shared" ref="J80:J143" si="2">SUM(D80:I80)</f>
        <v>840565</v>
      </c>
      <c r="K80" s="267">
        <v>10304799</v>
      </c>
      <c r="L80" s="267">
        <v>2061511</v>
      </c>
      <c r="M80" s="267">
        <v>2061511</v>
      </c>
      <c r="N80" s="267">
        <v>2061511</v>
      </c>
      <c r="O80" s="267">
        <v>2061511</v>
      </c>
      <c r="P80" s="267">
        <v>2058755</v>
      </c>
      <c r="Q80" s="267">
        <v>0</v>
      </c>
      <c r="R80" s="267">
        <f t="shared" ref="R80:R143" si="3">SUM(L80:Q80)</f>
        <v>10304799</v>
      </c>
      <c r="S80" s="269"/>
      <c r="T80" s="269"/>
      <c r="U80" s="269"/>
      <c r="V80" s="269"/>
    </row>
    <row r="81" spans="1:22">
      <c r="A81" s="95">
        <v>30601</v>
      </c>
      <c r="B81" s="266" t="s">
        <v>452</v>
      </c>
      <c r="C81" s="267">
        <v>0</v>
      </c>
      <c r="D81" s="267">
        <v>0</v>
      </c>
      <c r="E81" s="267">
        <v>0</v>
      </c>
      <c r="F81" s="267">
        <v>0</v>
      </c>
      <c r="G81" s="267">
        <v>0</v>
      </c>
      <c r="H81" s="267">
        <v>0</v>
      </c>
      <c r="I81" s="267">
        <v>0</v>
      </c>
      <c r="J81" s="268">
        <f t="shared" si="2"/>
        <v>0</v>
      </c>
      <c r="K81" s="267">
        <v>345629</v>
      </c>
      <c r="L81" s="267">
        <v>69137</v>
      </c>
      <c r="M81" s="267">
        <v>69137</v>
      </c>
      <c r="N81" s="267">
        <v>69137</v>
      </c>
      <c r="O81" s="267">
        <v>69137</v>
      </c>
      <c r="P81" s="267">
        <v>69081</v>
      </c>
      <c r="Q81" s="267">
        <v>0</v>
      </c>
      <c r="R81" s="267">
        <f t="shared" si="3"/>
        <v>345629</v>
      </c>
      <c r="S81" s="269"/>
      <c r="T81" s="269"/>
      <c r="U81" s="269"/>
      <c r="V81" s="269"/>
    </row>
    <row r="82" spans="1:22">
      <c r="A82" s="95">
        <v>30700</v>
      </c>
      <c r="B82" s="266" t="s">
        <v>453</v>
      </c>
      <c r="C82" s="267">
        <v>2384160</v>
      </c>
      <c r="D82" s="267">
        <v>476832</v>
      </c>
      <c r="E82" s="267">
        <v>476832</v>
      </c>
      <c r="F82" s="267">
        <v>476832</v>
      </c>
      <c r="G82" s="267">
        <v>476832</v>
      </c>
      <c r="H82" s="267">
        <v>476832</v>
      </c>
      <c r="I82" s="267">
        <v>0</v>
      </c>
      <c r="J82" s="268">
        <f t="shared" si="2"/>
        <v>2384160</v>
      </c>
      <c r="K82" s="267">
        <v>26456811</v>
      </c>
      <c r="L82" s="267">
        <v>5292777</v>
      </c>
      <c r="M82" s="267">
        <v>5292777</v>
      </c>
      <c r="N82" s="267">
        <v>5292777</v>
      </c>
      <c r="O82" s="267">
        <v>5292777</v>
      </c>
      <c r="P82" s="267">
        <v>5285703</v>
      </c>
      <c r="Q82" s="267">
        <v>0</v>
      </c>
      <c r="R82" s="267">
        <f t="shared" si="3"/>
        <v>26456811</v>
      </c>
      <c r="S82" s="269"/>
      <c r="T82" s="269"/>
      <c r="U82" s="269"/>
      <c r="V82" s="269"/>
    </row>
    <row r="83" spans="1:22">
      <c r="A83" s="95">
        <v>30705</v>
      </c>
      <c r="B83" s="266" t="s">
        <v>454</v>
      </c>
      <c r="C83" s="267">
        <v>0</v>
      </c>
      <c r="D83" s="267">
        <v>0</v>
      </c>
      <c r="E83" s="267">
        <v>0</v>
      </c>
      <c r="F83" s="267">
        <v>0</v>
      </c>
      <c r="G83" s="267">
        <v>0</v>
      </c>
      <c r="H83" s="267">
        <v>0</v>
      </c>
      <c r="I83" s="267">
        <v>0</v>
      </c>
      <c r="J83" s="268">
        <f t="shared" si="2"/>
        <v>0</v>
      </c>
      <c r="K83" s="267">
        <v>6019729</v>
      </c>
      <c r="L83" s="267">
        <v>1204196</v>
      </c>
      <c r="M83" s="267">
        <v>1204196</v>
      </c>
      <c r="N83" s="267">
        <v>1204196</v>
      </c>
      <c r="O83" s="267">
        <v>1204196</v>
      </c>
      <c r="P83" s="267">
        <v>1202945</v>
      </c>
      <c r="Q83" s="267">
        <v>0</v>
      </c>
      <c r="R83" s="267">
        <f t="shared" si="3"/>
        <v>6019729</v>
      </c>
      <c r="S83" s="269"/>
      <c r="T83" s="269"/>
      <c r="U83" s="269"/>
      <c r="V83" s="269"/>
    </row>
    <row r="84" spans="1:22">
      <c r="A84" s="95">
        <v>30800</v>
      </c>
      <c r="B84" s="266" t="s">
        <v>455</v>
      </c>
      <c r="C84" s="267">
        <v>0</v>
      </c>
      <c r="D84" s="267">
        <v>0</v>
      </c>
      <c r="E84" s="267">
        <v>0</v>
      </c>
      <c r="F84" s="267">
        <v>0</v>
      </c>
      <c r="G84" s="267">
        <v>0</v>
      </c>
      <c r="H84" s="267">
        <v>0</v>
      </c>
      <c r="I84" s="267">
        <v>0</v>
      </c>
      <c r="J84" s="268">
        <f t="shared" si="2"/>
        <v>0</v>
      </c>
      <c r="K84" s="267">
        <v>10476412</v>
      </c>
      <c r="L84" s="267">
        <v>2095804</v>
      </c>
      <c r="M84" s="267">
        <v>2095804</v>
      </c>
      <c r="N84" s="267">
        <v>2095804</v>
      </c>
      <c r="O84" s="267">
        <v>2095804</v>
      </c>
      <c r="P84" s="267">
        <v>2093196</v>
      </c>
      <c r="Q84" s="267">
        <v>0</v>
      </c>
      <c r="R84" s="267">
        <f t="shared" si="3"/>
        <v>10476412</v>
      </c>
      <c r="S84" s="269"/>
      <c r="T84" s="269"/>
      <c r="U84" s="269"/>
      <c r="V84" s="269"/>
    </row>
    <row r="85" spans="1:22">
      <c r="A85" s="95">
        <v>30900</v>
      </c>
      <c r="B85" s="266" t="s">
        <v>456</v>
      </c>
      <c r="C85" s="267">
        <v>0</v>
      </c>
      <c r="D85" s="267">
        <v>0</v>
      </c>
      <c r="E85" s="267">
        <v>0</v>
      </c>
      <c r="F85" s="267">
        <v>0</v>
      </c>
      <c r="G85" s="267">
        <v>0</v>
      </c>
      <c r="H85" s="267">
        <v>0</v>
      </c>
      <c r="I85" s="267">
        <v>0</v>
      </c>
      <c r="J85" s="268">
        <f t="shared" si="2"/>
        <v>0</v>
      </c>
      <c r="K85" s="267">
        <v>16983626</v>
      </c>
      <c r="L85" s="267">
        <v>3397607</v>
      </c>
      <c r="M85" s="267">
        <v>3397607</v>
      </c>
      <c r="N85" s="267">
        <v>3397607</v>
      </c>
      <c r="O85" s="267">
        <v>3397607</v>
      </c>
      <c r="P85" s="267">
        <v>3393198</v>
      </c>
      <c r="Q85" s="267">
        <v>0</v>
      </c>
      <c r="R85" s="267">
        <f t="shared" si="3"/>
        <v>16983626</v>
      </c>
      <c r="S85" s="269"/>
      <c r="T85" s="269"/>
      <c r="U85" s="269"/>
      <c r="V85" s="269"/>
    </row>
    <row r="86" spans="1:22">
      <c r="A86" s="95">
        <v>30905</v>
      </c>
      <c r="B86" s="266" t="s">
        <v>457</v>
      </c>
      <c r="C86" s="267">
        <v>0</v>
      </c>
      <c r="D86" s="267">
        <v>0</v>
      </c>
      <c r="E86" s="267">
        <v>0</v>
      </c>
      <c r="F86" s="267">
        <v>0</v>
      </c>
      <c r="G86" s="267">
        <v>0</v>
      </c>
      <c r="H86" s="267">
        <v>0</v>
      </c>
      <c r="I86" s="267">
        <v>0</v>
      </c>
      <c r="J86" s="268">
        <f t="shared" si="2"/>
        <v>0</v>
      </c>
      <c r="K86" s="267">
        <v>4457821</v>
      </c>
      <c r="L86" s="267">
        <v>891722</v>
      </c>
      <c r="M86" s="267">
        <v>891722</v>
      </c>
      <c r="N86" s="267">
        <v>891722</v>
      </c>
      <c r="O86" s="267">
        <v>891722</v>
      </c>
      <c r="P86" s="267">
        <v>890933</v>
      </c>
      <c r="Q86" s="267">
        <v>0</v>
      </c>
      <c r="R86" s="267">
        <f t="shared" si="3"/>
        <v>4457821</v>
      </c>
      <c r="S86" s="269"/>
      <c r="T86" s="269"/>
      <c r="U86" s="269"/>
      <c r="V86" s="269"/>
    </row>
    <row r="87" spans="1:22">
      <c r="A87" s="95">
        <v>31000</v>
      </c>
      <c r="B87" s="266" t="s">
        <v>458</v>
      </c>
      <c r="C87" s="267">
        <v>6875085</v>
      </c>
      <c r="D87" s="267">
        <v>1375017</v>
      </c>
      <c r="E87" s="267">
        <v>1375017</v>
      </c>
      <c r="F87" s="267">
        <v>1375017</v>
      </c>
      <c r="G87" s="267">
        <v>1375017</v>
      </c>
      <c r="H87" s="267">
        <v>1375017</v>
      </c>
      <c r="I87" s="267">
        <v>0</v>
      </c>
      <c r="J87" s="268">
        <f t="shared" si="2"/>
        <v>6875085</v>
      </c>
      <c r="K87" s="267">
        <v>49674722</v>
      </c>
      <c r="L87" s="267">
        <v>9937601</v>
      </c>
      <c r="M87" s="267">
        <v>9937601</v>
      </c>
      <c r="N87" s="267">
        <v>9937601</v>
      </c>
      <c r="O87" s="267">
        <v>9937601</v>
      </c>
      <c r="P87" s="267">
        <v>9924318</v>
      </c>
      <c r="Q87" s="267">
        <v>0</v>
      </c>
      <c r="R87" s="267">
        <f t="shared" si="3"/>
        <v>49674722</v>
      </c>
      <c r="S87" s="269"/>
      <c r="T87" s="269"/>
      <c r="U87" s="269"/>
      <c r="V87" s="269"/>
    </row>
    <row r="88" spans="1:22">
      <c r="A88" s="95">
        <v>31005</v>
      </c>
      <c r="B88" s="266" t="s">
        <v>459</v>
      </c>
      <c r="C88" s="267">
        <v>0</v>
      </c>
      <c r="D88" s="267">
        <v>0</v>
      </c>
      <c r="E88" s="267">
        <v>0</v>
      </c>
      <c r="F88" s="267">
        <v>0</v>
      </c>
      <c r="G88" s="267">
        <v>0</v>
      </c>
      <c r="H88" s="267">
        <v>0</v>
      </c>
      <c r="I88" s="267">
        <v>0</v>
      </c>
      <c r="J88" s="268">
        <f t="shared" si="2"/>
        <v>0</v>
      </c>
      <c r="K88" s="267">
        <v>5344413</v>
      </c>
      <c r="L88" s="267">
        <v>1069118</v>
      </c>
      <c r="M88" s="267">
        <v>1069118</v>
      </c>
      <c r="N88" s="267">
        <v>1069118</v>
      </c>
      <c r="O88" s="267">
        <v>1069118</v>
      </c>
      <c r="P88" s="267">
        <v>1067941</v>
      </c>
      <c r="Q88" s="267">
        <v>0</v>
      </c>
      <c r="R88" s="267">
        <f t="shared" si="3"/>
        <v>5344413</v>
      </c>
      <c r="S88" s="269"/>
      <c r="T88" s="269"/>
      <c r="U88" s="269"/>
      <c r="V88" s="269"/>
    </row>
    <row r="89" spans="1:22">
      <c r="A89" s="95">
        <v>31100</v>
      </c>
      <c r="B89" s="266" t="s">
        <v>460</v>
      </c>
      <c r="C89" s="267">
        <v>11655005</v>
      </c>
      <c r="D89" s="267">
        <v>2331001</v>
      </c>
      <c r="E89" s="267">
        <v>2331001</v>
      </c>
      <c r="F89" s="267">
        <v>2331001</v>
      </c>
      <c r="G89" s="267">
        <v>2331001</v>
      </c>
      <c r="H89" s="267">
        <v>2331001</v>
      </c>
      <c r="I89" s="267">
        <v>0</v>
      </c>
      <c r="J89" s="268">
        <f t="shared" si="2"/>
        <v>11655005</v>
      </c>
      <c r="K89" s="267">
        <v>102922230</v>
      </c>
      <c r="L89" s="267">
        <v>20589950</v>
      </c>
      <c r="M89" s="267">
        <v>20589950</v>
      </c>
      <c r="N89" s="267">
        <v>20589950</v>
      </c>
      <c r="O89" s="267">
        <v>20589950</v>
      </c>
      <c r="P89" s="267">
        <v>20562430</v>
      </c>
      <c r="Q89" s="267">
        <v>0</v>
      </c>
      <c r="R89" s="267">
        <f t="shared" si="3"/>
        <v>102922230</v>
      </c>
      <c r="S89" s="269"/>
      <c r="T89" s="269"/>
      <c r="U89" s="269"/>
      <c r="V89" s="269"/>
    </row>
    <row r="90" spans="1:22">
      <c r="A90" s="95">
        <v>31101</v>
      </c>
      <c r="B90" s="266" t="s">
        <v>461</v>
      </c>
      <c r="C90" s="267">
        <v>97175</v>
      </c>
      <c r="D90" s="267">
        <v>19435</v>
      </c>
      <c r="E90" s="267">
        <v>19435</v>
      </c>
      <c r="F90" s="267">
        <v>19435</v>
      </c>
      <c r="G90" s="267">
        <v>19435</v>
      </c>
      <c r="H90" s="267">
        <v>19435</v>
      </c>
      <c r="I90" s="267">
        <v>0</v>
      </c>
      <c r="J90" s="268">
        <f t="shared" si="2"/>
        <v>97175</v>
      </c>
      <c r="K90" s="267">
        <v>704592</v>
      </c>
      <c r="L90" s="267">
        <v>140956</v>
      </c>
      <c r="M90" s="267">
        <v>140956</v>
      </c>
      <c r="N90" s="267">
        <v>140956</v>
      </c>
      <c r="O90" s="267">
        <v>140956</v>
      </c>
      <c r="P90" s="267">
        <v>140768</v>
      </c>
      <c r="Q90" s="267">
        <v>0</v>
      </c>
      <c r="R90" s="267">
        <f t="shared" si="3"/>
        <v>704592</v>
      </c>
      <c r="S90" s="269"/>
      <c r="T90" s="269"/>
      <c r="U90" s="269"/>
      <c r="V90" s="269"/>
    </row>
    <row r="91" spans="1:22">
      <c r="A91" s="95">
        <v>31102</v>
      </c>
      <c r="B91" s="266" t="s">
        <v>462</v>
      </c>
      <c r="C91" s="267">
        <v>264585</v>
      </c>
      <c r="D91" s="267">
        <v>52917</v>
      </c>
      <c r="E91" s="267">
        <v>52917</v>
      </c>
      <c r="F91" s="267">
        <v>52917</v>
      </c>
      <c r="G91" s="267">
        <v>52917</v>
      </c>
      <c r="H91" s="267">
        <v>52917</v>
      </c>
      <c r="I91" s="267">
        <v>0</v>
      </c>
      <c r="J91" s="268">
        <f t="shared" si="2"/>
        <v>264585</v>
      </c>
      <c r="K91" s="267">
        <v>1757295</v>
      </c>
      <c r="L91" s="267">
        <v>351553</v>
      </c>
      <c r="M91" s="267">
        <v>351553</v>
      </c>
      <c r="N91" s="267">
        <v>351553</v>
      </c>
      <c r="O91" s="267">
        <v>351553</v>
      </c>
      <c r="P91" s="267">
        <v>351083</v>
      </c>
      <c r="Q91" s="267">
        <v>0</v>
      </c>
      <c r="R91" s="267">
        <f t="shared" si="3"/>
        <v>1757295</v>
      </c>
      <c r="S91" s="269"/>
      <c r="T91" s="269"/>
      <c r="U91" s="269"/>
      <c r="V91" s="269"/>
    </row>
    <row r="92" spans="1:22">
      <c r="A92" s="95">
        <v>31105</v>
      </c>
      <c r="B92" s="266" t="s">
        <v>463</v>
      </c>
      <c r="C92" s="267">
        <v>0</v>
      </c>
      <c r="D92" s="267">
        <v>0</v>
      </c>
      <c r="E92" s="267">
        <v>0</v>
      </c>
      <c r="F92" s="267">
        <v>0</v>
      </c>
      <c r="G92" s="267">
        <v>0</v>
      </c>
      <c r="H92" s="267">
        <v>0</v>
      </c>
      <c r="I92" s="267">
        <v>0</v>
      </c>
      <c r="J92" s="268">
        <f t="shared" si="2"/>
        <v>0</v>
      </c>
      <c r="K92" s="267">
        <v>18000660</v>
      </c>
      <c r="L92" s="267">
        <v>3600923</v>
      </c>
      <c r="M92" s="267">
        <v>3600923</v>
      </c>
      <c r="N92" s="267">
        <v>3600923</v>
      </c>
      <c r="O92" s="267">
        <v>3600923</v>
      </c>
      <c r="P92" s="267">
        <v>3596968</v>
      </c>
      <c r="Q92" s="267">
        <v>0</v>
      </c>
      <c r="R92" s="267">
        <f t="shared" si="3"/>
        <v>18000660</v>
      </c>
      <c r="S92" s="269"/>
      <c r="T92" s="269"/>
      <c r="U92" s="269"/>
      <c r="V92" s="269"/>
    </row>
    <row r="93" spans="1:22">
      <c r="A93" s="95">
        <v>31110</v>
      </c>
      <c r="B93" s="266" t="s">
        <v>464</v>
      </c>
      <c r="C93" s="267">
        <v>1947095</v>
      </c>
      <c r="D93" s="267">
        <v>389419</v>
      </c>
      <c r="E93" s="267">
        <v>389419</v>
      </c>
      <c r="F93" s="267">
        <v>389419</v>
      </c>
      <c r="G93" s="267">
        <v>389419</v>
      </c>
      <c r="H93" s="267">
        <v>389419</v>
      </c>
      <c r="I93" s="267">
        <v>0</v>
      </c>
      <c r="J93" s="268">
        <f t="shared" si="2"/>
        <v>1947095</v>
      </c>
      <c r="K93" s="267">
        <v>23676469</v>
      </c>
      <c r="L93" s="267">
        <v>4736560</v>
      </c>
      <c r="M93" s="267">
        <v>4736560</v>
      </c>
      <c r="N93" s="267">
        <v>4736560</v>
      </c>
      <c r="O93" s="267">
        <v>4736560</v>
      </c>
      <c r="P93" s="267">
        <v>4730229</v>
      </c>
      <c r="Q93" s="267">
        <v>0</v>
      </c>
      <c r="R93" s="267">
        <f t="shared" si="3"/>
        <v>23676469</v>
      </c>
      <c r="S93" s="269"/>
      <c r="T93" s="269"/>
      <c r="U93" s="269"/>
      <c r="V93" s="269"/>
    </row>
    <row r="94" spans="1:22">
      <c r="A94" s="95">
        <v>31200</v>
      </c>
      <c r="B94" s="266" t="s">
        <v>465</v>
      </c>
      <c r="C94" s="267">
        <v>0</v>
      </c>
      <c r="D94" s="267">
        <v>0</v>
      </c>
      <c r="E94" s="267">
        <v>0</v>
      </c>
      <c r="F94" s="267">
        <v>0</v>
      </c>
      <c r="G94" s="267">
        <v>0</v>
      </c>
      <c r="H94" s="267">
        <v>0</v>
      </c>
      <c r="I94" s="267">
        <v>0</v>
      </c>
      <c r="J94" s="268">
        <f t="shared" si="2"/>
        <v>0</v>
      </c>
      <c r="K94" s="267">
        <v>48027123</v>
      </c>
      <c r="L94" s="267">
        <v>9607906</v>
      </c>
      <c r="M94" s="267">
        <v>9607906</v>
      </c>
      <c r="N94" s="267">
        <v>9607906</v>
      </c>
      <c r="O94" s="267">
        <v>9607906</v>
      </c>
      <c r="P94" s="267">
        <v>9595499</v>
      </c>
      <c r="Q94" s="267">
        <v>0</v>
      </c>
      <c r="R94" s="267">
        <f t="shared" si="3"/>
        <v>48027123</v>
      </c>
      <c r="S94" s="269"/>
      <c r="T94" s="269"/>
      <c r="U94" s="269"/>
      <c r="V94" s="269"/>
    </row>
    <row r="95" spans="1:22">
      <c r="A95" s="95">
        <v>31205</v>
      </c>
      <c r="B95" s="266" t="s">
        <v>466</v>
      </c>
      <c r="C95" s="267">
        <v>0</v>
      </c>
      <c r="D95" s="267">
        <v>0</v>
      </c>
      <c r="E95" s="267">
        <v>0</v>
      </c>
      <c r="F95" s="267">
        <v>0</v>
      </c>
      <c r="G95" s="267">
        <v>0</v>
      </c>
      <c r="H95" s="267">
        <v>0</v>
      </c>
      <c r="I95" s="267">
        <v>0</v>
      </c>
      <c r="J95" s="268">
        <f t="shared" si="2"/>
        <v>0</v>
      </c>
      <c r="K95" s="267">
        <v>7041528</v>
      </c>
      <c r="L95" s="267">
        <v>1408581</v>
      </c>
      <c r="M95" s="267">
        <v>1408581</v>
      </c>
      <c r="N95" s="267">
        <v>1408581</v>
      </c>
      <c r="O95" s="267">
        <v>1408581</v>
      </c>
      <c r="P95" s="267">
        <v>1407204</v>
      </c>
      <c r="Q95" s="267">
        <v>0</v>
      </c>
      <c r="R95" s="267">
        <f t="shared" si="3"/>
        <v>7041528</v>
      </c>
      <c r="S95" s="269"/>
      <c r="T95" s="269"/>
      <c r="U95" s="269"/>
      <c r="V95" s="269"/>
    </row>
    <row r="96" spans="1:22">
      <c r="A96" s="95">
        <v>31300</v>
      </c>
      <c r="B96" s="266" t="s">
        <v>467</v>
      </c>
      <c r="C96" s="267">
        <v>24733030</v>
      </c>
      <c r="D96" s="267">
        <v>4946606</v>
      </c>
      <c r="E96" s="267">
        <v>4946606</v>
      </c>
      <c r="F96" s="267">
        <v>4946606</v>
      </c>
      <c r="G96" s="267">
        <v>4946606</v>
      </c>
      <c r="H96" s="267">
        <v>4946606</v>
      </c>
      <c r="I96" s="267">
        <v>0</v>
      </c>
      <c r="J96" s="268">
        <f t="shared" si="2"/>
        <v>24733030</v>
      </c>
      <c r="K96" s="267">
        <v>126439456</v>
      </c>
      <c r="L96" s="267">
        <v>25294653</v>
      </c>
      <c r="M96" s="267">
        <v>25294653</v>
      </c>
      <c r="N96" s="267">
        <v>25294653</v>
      </c>
      <c r="O96" s="267">
        <v>25294653</v>
      </c>
      <c r="P96" s="267">
        <v>25260844</v>
      </c>
      <c r="Q96" s="267">
        <v>0</v>
      </c>
      <c r="R96" s="267">
        <f t="shared" si="3"/>
        <v>126439456</v>
      </c>
      <c r="S96" s="269"/>
      <c r="T96" s="269"/>
      <c r="U96" s="269"/>
      <c r="V96" s="269"/>
    </row>
    <row r="97" spans="1:22">
      <c r="A97" s="95">
        <v>31301</v>
      </c>
      <c r="B97" s="266" t="s">
        <v>468</v>
      </c>
      <c r="C97" s="267">
        <v>1963850</v>
      </c>
      <c r="D97" s="267">
        <v>392770</v>
      </c>
      <c r="E97" s="267">
        <v>392770</v>
      </c>
      <c r="F97" s="267">
        <v>392770</v>
      </c>
      <c r="G97" s="267">
        <v>392770</v>
      </c>
      <c r="H97" s="267">
        <v>392770</v>
      </c>
      <c r="I97" s="267">
        <v>0</v>
      </c>
      <c r="J97" s="268">
        <f t="shared" si="2"/>
        <v>1963850</v>
      </c>
      <c r="K97" s="267">
        <v>2907517</v>
      </c>
      <c r="L97" s="267">
        <v>581659</v>
      </c>
      <c r="M97" s="267">
        <v>581659</v>
      </c>
      <c r="N97" s="267">
        <v>581659</v>
      </c>
      <c r="O97" s="267">
        <v>581659</v>
      </c>
      <c r="P97" s="267">
        <v>580881</v>
      </c>
      <c r="Q97" s="267">
        <v>0</v>
      </c>
      <c r="R97" s="267">
        <f t="shared" si="3"/>
        <v>2907517</v>
      </c>
      <c r="S97" s="269"/>
      <c r="T97" s="269"/>
      <c r="U97" s="269"/>
      <c r="V97" s="269"/>
    </row>
    <row r="98" spans="1:22">
      <c r="A98" s="95">
        <v>31320</v>
      </c>
      <c r="B98" s="266" t="s">
        <v>469</v>
      </c>
      <c r="C98" s="267">
        <v>1556565</v>
      </c>
      <c r="D98" s="267">
        <v>311313</v>
      </c>
      <c r="E98" s="267">
        <v>311313</v>
      </c>
      <c r="F98" s="267">
        <v>311313</v>
      </c>
      <c r="G98" s="267">
        <v>311313</v>
      </c>
      <c r="H98" s="267">
        <v>311313</v>
      </c>
      <c r="I98" s="267">
        <v>0</v>
      </c>
      <c r="J98" s="268">
        <f t="shared" si="2"/>
        <v>1556565</v>
      </c>
      <c r="K98" s="267">
        <v>22721039</v>
      </c>
      <c r="L98" s="267">
        <v>4545423</v>
      </c>
      <c r="M98" s="267">
        <v>4545423</v>
      </c>
      <c r="N98" s="267">
        <v>4545423</v>
      </c>
      <c r="O98" s="267">
        <v>4545423</v>
      </c>
      <c r="P98" s="267">
        <v>4539347</v>
      </c>
      <c r="Q98" s="267">
        <v>0</v>
      </c>
      <c r="R98" s="267">
        <f t="shared" si="3"/>
        <v>22721039</v>
      </c>
      <c r="S98" s="269"/>
      <c r="T98" s="269"/>
      <c r="U98" s="269"/>
      <c r="V98" s="269"/>
    </row>
    <row r="99" spans="1:22">
      <c r="A99" s="95">
        <v>31400</v>
      </c>
      <c r="B99" s="266" t="s">
        <v>470</v>
      </c>
      <c r="C99" s="267">
        <v>4613755</v>
      </c>
      <c r="D99" s="267">
        <v>922751</v>
      </c>
      <c r="E99" s="267">
        <v>922751</v>
      </c>
      <c r="F99" s="267">
        <v>922751</v>
      </c>
      <c r="G99" s="267">
        <v>922751</v>
      </c>
      <c r="H99" s="267">
        <v>922751</v>
      </c>
      <c r="I99" s="267">
        <v>0</v>
      </c>
      <c r="J99" s="268">
        <f t="shared" si="2"/>
        <v>4613755</v>
      </c>
      <c r="K99" s="267">
        <v>47718290</v>
      </c>
      <c r="L99" s="267">
        <v>9546210</v>
      </c>
      <c r="M99" s="267">
        <v>9546210</v>
      </c>
      <c r="N99" s="267">
        <v>9546210</v>
      </c>
      <c r="O99" s="267">
        <v>9546210</v>
      </c>
      <c r="P99" s="267">
        <v>9533450</v>
      </c>
      <c r="Q99" s="267">
        <v>0</v>
      </c>
      <c r="R99" s="267">
        <f t="shared" si="3"/>
        <v>47718290</v>
      </c>
      <c r="S99" s="269"/>
      <c r="T99" s="269"/>
      <c r="U99" s="269"/>
      <c r="V99" s="269"/>
    </row>
    <row r="100" spans="1:22">
      <c r="A100" s="95">
        <v>31405</v>
      </c>
      <c r="B100" s="266" t="s">
        <v>471</v>
      </c>
      <c r="C100" s="267">
        <v>0</v>
      </c>
      <c r="D100" s="267">
        <v>0</v>
      </c>
      <c r="E100" s="267">
        <v>0</v>
      </c>
      <c r="F100" s="267">
        <v>0</v>
      </c>
      <c r="G100" s="267">
        <v>0</v>
      </c>
      <c r="H100" s="267">
        <v>0</v>
      </c>
      <c r="I100" s="267">
        <v>0</v>
      </c>
      <c r="J100" s="268">
        <f t="shared" si="2"/>
        <v>0</v>
      </c>
      <c r="K100" s="267">
        <v>10285343</v>
      </c>
      <c r="L100" s="267">
        <v>2057540</v>
      </c>
      <c r="M100" s="267">
        <v>2057540</v>
      </c>
      <c r="N100" s="267">
        <v>2057540</v>
      </c>
      <c r="O100" s="267">
        <v>2057540</v>
      </c>
      <c r="P100" s="267">
        <v>2055183</v>
      </c>
      <c r="Q100" s="267">
        <v>0</v>
      </c>
      <c r="R100" s="267">
        <f t="shared" si="3"/>
        <v>10285343</v>
      </c>
      <c r="S100" s="269"/>
      <c r="T100" s="269"/>
      <c r="U100" s="269"/>
      <c r="V100" s="269"/>
    </row>
    <row r="101" spans="1:22">
      <c r="A101" s="95">
        <v>31500</v>
      </c>
      <c r="B101" s="266" t="s">
        <v>472</v>
      </c>
      <c r="C101" s="267">
        <v>276385</v>
      </c>
      <c r="D101" s="267">
        <v>55277</v>
      </c>
      <c r="E101" s="267">
        <v>55277</v>
      </c>
      <c r="F101" s="267">
        <v>55277</v>
      </c>
      <c r="G101" s="267">
        <v>55277</v>
      </c>
      <c r="H101" s="267">
        <v>55277</v>
      </c>
      <c r="I101" s="267">
        <v>0</v>
      </c>
      <c r="J101" s="268">
        <f t="shared" si="2"/>
        <v>276385</v>
      </c>
      <c r="K101" s="267">
        <v>7222123</v>
      </c>
      <c r="L101" s="267">
        <v>1444811</v>
      </c>
      <c r="M101" s="267">
        <v>1444811</v>
      </c>
      <c r="N101" s="267">
        <v>1444811</v>
      </c>
      <c r="O101" s="267">
        <v>1444811</v>
      </c>
      <c r="P101" s="267">
        <v>1442879</v>
      </c>
      <c r="Q101" s="267">
        <v>0</v>
      </c>
      <c r="R101" s="267">
        <f t="shared" si="3"/>
        <v>7222123</v>
      </c>
      <c r="S101" s="269"/>
      <c r="T101" s="269"/>
      <c r="U101" s="269"/>
      <c r="V101" s="269"/>
    </row>
    <row r="102" spans="1:22">
      <c r="A102" s="95">
        <v>31600</v>
      </c>
      <c r="B102" s="266" t="s">
        <v>473</v>
      </c>
      <c r="C102" s="267">
        <v>2178915</v>
      </c>
      <c r="D102" s="267">
        <v>435783</v>
      </c>
      <c r="E102" s="267">
        <v>435783</v>
      </c>
      <c r="F102" s="267">
        <v>435783</v>
      </c>
      <c r="G102" s="267">
        <v>435783</v>
      </c>
      <c r="H102" s="267">
        <v>435783</v>
      </c>
      <c r="I102" s="267">
        <v>0</v>
      </c>
      <c r="J102" s="268">
        <f t="shared" si="2"/>
        <v>2178915</v>
      </c>
      <c r="K102" s="267">
        <v>33702933</v>
      </c>
      <c r="L102" s="267">
        <v>6742389</v>
      </c>
      <c r="M102" s="267">
        <v>6742389</v>
      </c>
      <c r="N102" s="267">
        <v>6742389</v>
      </c>
      <c r="O102" s="267">
        <v>6742389</v>
      </c>
      <c r="P102" s="267">
        <v>6733377</v>
      </c>
      <c r="Q102" s="267">
        <v>0</v>
      </c>
      <c r="R102" s="267">
        <f t="shared" si="3"/>
        <v>33702933</v>
      </c>
      <c r="S102" s="269"/>
      <c r="T102" s="269"/>
      <c r="U102" s="269"/>
      <c r="V102" s="269"/>
    </row>
    <row r="103" spans="1:22">
      <c r="A103" s="95">
        <v>31605</v>
      </c>
      <c r="B103" s="266" t="s">
        <v>474</v>
      </c>
      <c r="C103" s="267">
        <v>411270</v>
      </c>
      <c r="D103" s="267">
        <v>82254</v>
      </c>
      <c r="E103" s="267">
        <v>82254</v>
      </c>
      <c r="F103" s="267">
        <v>82254</v>
      </c>
      <c r="G103" s="267">
        <v>82254</v>
      </c>
      <c r="H103" s="267">
        <v>82254</v>
      </c>
      <c r="I103" s="267">
        <v>0</v>
      </c>
      <c r="J103" s="268">
        <f t="shared" si="2"/>
        <v>411270</v>
      </c>
      <c r="K103" s="267">
        <v>4656025</v>
      </c>
      <c r="L103" s="267">
        <v>931454</v>
      </c>
      <c r="M103" s="267">
        <v>931454</v>
      </c>
      <c r="N103" s="267">
        <v>931454</v>
      </c>
      <c r="O103" s="267">
        <v>931454</v>
      </c>
      <c r="P103" s="267">
        <v>930209</v>
      </c>
      <c r="Q103" s="267">
        <v>0</v>
      </c>
      <c r="R103" s="267">
        <f t="shared" si="3"/>
        <v>4656025</v>
      </c>
      <c r="S103" s="269"/>
      <c r="T103" s="269"/>
      <c r="U103" s="269"/>
      <c r="V103" s="269"/>
    </row>
    <row r="104" spans="1:22">
      <c r="A104" s="95">
        <v>31700</v>
      </c>
      <c r="B104" s="266" t="s">
        <v>475</v>
      </c>
      <c r="C104" s="267">
        <v>1600675</v>
      </c>
      <c r="D104" s="267">
        <v>320135</v>
      </c>
      <c r="E104" s="267">
        <v>320135</v>
      </c>
      <c r="F104" s="267">
        <v>320135</v>
      </c>
      <c r="G104" s="267">
        <v>320135</v>
      </c>
      <c r="H104" s="267">
        <v>320135</v>
      </c>
      <c r="I104" s="267">
        <v>0</v>
      </c>
      <c r="J104" s="268">
        <f t="shared" si="2"/>
        <v>1600675</v>
      </c>
      <c r="K104" s="267">
        <v>10070777</v>
      </c>
      <c r="L104" s="267">
        <v>2014694</v>
      </c>
      <c r="M104" s="267">
        <v>2014694</v>
      </c>
      <c r="N104" s="267">
        <v>2014694</v>
      </c>
      <c r="O104" s="267">
        <v>2014694</v>
      </c>
      <c r="P104" s="267">
        <v>2012001</v>
      </c>
      <c r="Q104" s="267">
        <v>0</v>
      </c>
      <c r="R104" s="267">
        <f t="shared" si="3"/>
        <v>10070777</v>
      </c>
      <c r="S104" s="269"/>
      <c r="T104" s="269"/>
      <c r="U104" s="269"/>
      <c r="V104" s="269"/>
    </row>
    <row r="105" spans="1:22">
      <c r="A105" s="95">
        <v>31800</v>
      </c>
      <c r="B105" s="266" t="s">
        <v>476</v>
      </c>
      <c r="C105" s="267">
        <v>1259910</v>
      </c>
      <c r="D105" s="267">
        <v>251982</v>
      </c>
      <c r="E105" s="267">
        <v>251982</v>
      </c>
      <c r="F105" s="267">
        <v>251982</v>
      </c>
      <c r="G105" s="267">
        <v>251982</v>
      </c>
      <c r="H105" s="267">
        <v>251982</v>
      </c>
      <c r="I105" s="267">
        <v>0</v>
      </c>
      <c r="J105" s="268">
        <f t="shared" si="2"/>
        <v>1259910</v>
      </c>
      <c r="K105" s="267">
        <v>61146280</v>
      </c>
      <c r="L105" s="267">
        <v>12232526</v>
      </c>
      <c r="M105" s="267">
        <v>12232526</v>
      </c>
      <c r="N105" s="267">
        <v>12232526</v>
      </c>
      <c r="O105" s="267">
        <v>12232526</v>
      </c>
      <c r="P105" s="267">
        <v>12216176</v>
      </c>
      <c r="Q105" s="267">
        <v>0</v>
      </c>
      <c r="R105" s="267">
        <f t="shared" si="3"/>
        <v>61146280</v>
      </c>
      <c r="S105" s="269"/>
      <c r="T105" s="269"/>
      <c r="U105" s="269"/>
      <c r="V105" s="269"/>
    </row>
    <row r="106" spans="1:22">
      <c r="A106" s="95">
        <v>31805</v>
      </c>
      <c r="B106" s="266" t="s">
        <v>477</v>
      </c>
      <c r="C106" s="267">
        <v>0</v>
      </c>
      <c r="D106" s="267">
        <v>0</v>
      </c>
      <c r="E106" s="267">
        <v>0</v>
      </c>
      <c r="F106" s="267">
        <v>0</v>
      </c>
      <c r="G106" s="267">
        <v>0</v>
      </c>
      <c r="H106" s="267">
        <v>0</v>
      </c>
      <c r="I106" s="267">
        <v>0</v>
      </c>
      <c r="J106" s="268">
        <f t="shared" si="2"/>
        <v>0</v>
      </c>
      <c r="K106" s="267">
        <v>11640686</v>
      </c>
      <c r="L106" s="267">
        <v>2328730</v>
      </c>
      <c r="M106" s="267">
        <v>2328730</v>
      </c>
      <c r="N106" s="267">
        <v>2328730</v>
      </c>
      <c r="O106" s="267">
        <v>2328730</v>
      </c>
      <c r="P106" s="267">
        <v>2325766</v>
      </c>
      <c r="Q106" s="267">
        <v>0</v>
      </c>
      <c r="R106" s="267">
        <f t="shared" si="3"/>
        <v>11640686</v>
      </c>
      <c r="S106" s="269"/>
      <c r="T106" s="269"/>
      <c r="U106" s="269"/>
      <c r="V106" s="269"/>
    </row>
    <row r="107" spans="1:22">
      <c r="A107" s="95">
        <v>31810</v>
      </c>
      <c r="B107" s="266" t="s">
        <v>478</v>
      </c>
      <c r="C107" s="267">
        <v>2550160</v>
      </c>
      <c r="D107" s="267">
        <v>510032</v>
      </c>
      <c r="E107" s="267">
        <v>510032</v>
      </c>
      <c r="F107" s="267">
        <v>510032</v>
      </c>
      <c r="G107" s="267">
        <v>510032</v>
      </c>
      <c r="H107" s="267">
        <v>510032</v>
      </c>
      <c r="I107" s="267">
        <v>0</v>
      </c>
      <c r="J107" s="268">
        <f t="shared" si="2"/>
        <v>2550160</v>
      </c>
      <c r="K107" s="267">
        <v>15905012</v>
      </c>
      <c r="L107" s="267">
        <v>3181853</v>
      </c>
      <c r="M107" s="267">
        <v>3181853</v>
      </c>
      <c r="N107" s="267">
        <v>3181853</v>
      </c>
      <c r="O107" s="267">
        <v>3181853</v>
      </c>
      <c r="P107" s="267">
        <v>3177600</v>
      </c>
      <c r="Q107" s="267">
        <v>0</v>
      </c>
      <c r="R107" s="267">
        <f t="shared" si="3"/>
        <v>15905012</v>
      </c>
      <c r="S107" s="269"/>
      <c r="T107" s="269"/>
      <c r="U107" s="269"/>
      <c r="V107" s="269"/>
    </row>
    <row r="108" spans="1:22">
      <c r="A108" s="95">
        <v>31820</v>
      </c>
      <c r="B108" s="266" t="s">
        <v>479</v>
      </c>
      <c r="C108" s="267">
        <v>0</v>
      </c>
      <c r="D108" s="267">
        <v>0</v>
      </c>
      <c r="E108" s="267">
        <v>0</v>
      </c>
      <c r="F108" s="267">
        <v>0</v>
      </c>
      <c r="G108" s="267">
        <v>0</v>
      </c>
      <c r="H108" s="267">
        <v>0</v>
      </c>
      <c r="I108" s="267">
        <v>0</v>
      </c>
      <c r="J108" s="268">
        <f t="shared" si="2"/>
        <v>0</v>
      </c>
      <c r="K108" s="267">
        <v>13802876</v>
      </c>
      <c r="L108" s="267">
        <v>2761288</v>
      </c>
      <c r="M108" s="267">
        <v>2761288</v>
      </c>
      <c r="N108" s="267">
        <v>2761288</v>
      </c>
      <c r="O108" s="267">
        <v>2761288</v>
      </c>
      <c r="P108" s="267">
        <v>2757724</v>
      </c>
      <c r="Q108" s="267">
        <v>0</v>
      </c>
      <c r="R108" s="267">
        <f t="shared" si="3"/>
        <v>13802876</v>
      </c>
      <c r="S108" s="269"/>
      <c r="T108" s="269"/>
      <c r="U108" s="269"/>
      <c r="V108" s="269"/>
    </row>
    <row r="109" spans="1:22">
      <c r="A109" s="95">
        <v>31900</v>
      </c>
      <c r="B109" s="266" t="s">
        <v>480</v>
      </c>
      <c r="C109" s="267">
        <v>6479735</v>
      </c>
      <c r="D109" s="267">
        <v>1295947</v>
      </c>
      <c r="E109" s="267">
        <v>1295947</v>
      </c>
      <c r="F109" s="267">
        <v>1295947</v>
      </c>
      <c r="G109" s="267">
        <v>1295947</v>
      </c>
      <c r="H109" s="267">
        <v>1295947</v>
      </c>
      <c r="I109" s="267">
        <v>0</v>
      </c>
      <c r="J109" s="268">
        <f t="shared" si="2"/>
        <v>6479735</v>
      </c>
      <c r="K109" s="267">
        <v>37529660</v>
      </c>
      <c r="L109" s="267">
        <v>7507939</v>
      </c>
      <c r="M109" s="267">
        <v>7507939</v>
      </c>
      <c r="N109" s="267">
        <v>7507939</v>
      </c>
      <c r="O109" s="267">
        <v>7507939</v>
      </c>
      <c r="P109" s="267">
        <v>7497904</v>
      </c>
      <c r="Q109" s="267">
        <v>0</v>
      </c>
      <c r="R109" s="267">
        <f t="shared" si="3"/>
        <v>37529660</v>
      </c>
      <c r="S109" s="269"/>
      <c r="T109" s="269"/>
      <c r="U109" s="269"/>
      <c r="V109" s="269"/>
    </row>
    <row r="110" spans="1:22">
      <c r="A110" s="95">
        <v>32000</v>
      </c>
      <c r="B110" s="266" t="s">
        <v>481</v>
      </c>
      <c r="C110" s="267">
        <v>2498425</v>
      </c>
      <c r="D110" s="267">
        <v>499685</v>
      </c>
      <c r="E110" s="267">
        <v>499685</v>
      </c>
      <c r="F110" s="267">
        <v>499685</v>
      </c>
      <c r="G110" s="267">
        <v>499685</v>
      </c>
      <c r="H110" s="267">
        <v>499685</v>
      </c>
      <c r="I110" s="267">
        <v>0</v>
      </c>
      <c r="J110" s="268">
        <f t="shared" si="2"/>
        <v>2498425</v>
      </c>
      <c r="K110" s="267">
        <v>15045277</v>
      </c>
      <c r="L110" s="267">
        <v>3009860</v>
      </c>
      <c r="M110" s="267">
        <v>3009860</v>
      </c>
      <c r="N110" s="267">
        <v>3009860</v>
      </c>
      <c r="O110" s="267">
        <v>3009860</v>
      </c>
      <c r="P110" s="267">
        <v>3005837</v>
      </c>
      <c r="Q110" s="267">
        <v>0</v>
      </c>
      <c r="R110" s="267">
        <f t="shared" si="3"/>
        <v>15045277</v>
      </c>
      <c r="S110" s="269"/>
      <c r="T110" s="269"/>
      <c r="U110" s="269"/>
      <c r="V110" s="269"/>
    </row>
    <row r="111" spans="1:22">
      <c r="A111" s="95">
        <v>32005</v>
      </c>
      <c r="B111" s="266" t="s">
        <v>482</v>
      </c>
      <c r="C111" s="267">
        <v>0</v>
      </c>
      <c r="D111" s="267">
        <v>0</v>
      </c>
      <c r="E111" s="267">
        <v>0</v>
      </c>
      <c r="F111" s="267">
        <v>0</v>
      </c>
      <c r="G111" s="267">
        <v>0</v>
      </c>
      <c r="H111" s="267">
        <v>0</v>
      </c>
      <c r="I111" s="267">
        <v>0</v>
      </c>
      <c r="J111" s="268">
        <f t="shared" si="2"/>
        <v>0</v>
      </c>
      <c r="K111" s="267">
        <v>3429247</v>
      </c>
      <c r="L111" s="267">
        <v>686015</v>
      </c>
      <c r="M111" s="267">
        <v>686015</v>
      </c>
      <c r="N111" s="267">
        <v>686015</v>
      </c>
      <c r="O111" s="267">
        <v>686015</v>
      </c>
      <c r="P111" s="267">
        <v>685187</v>
      </c>
      <c r="Q111" s="267">
        <v>0</v>
      </c>
      <c r="R111" s="267">
        <f t="shared" si="3"/>
        <v>3429247</v>
      </c>
      <c r="S111" s="269"/>
      <c r="T111" s="269"/>
      <c r="U111" s="269"/>
      <c r="V111" s="269"/>
    </row>
    <row r="112" spans="1:22">
      <c r="A112" s="95">
        <v>32100</v>
      </c>
      <c r="B112" s="266" t="s">
        <v>483</v>
      </c>
      <c r="C112" s="267">
        <v>0</v>
      </c>
      <c r="D112" s="267">
        <v>0</v>
      </c>
      <c r="E112" s="267">
        <v>0</v>
      </c>
      <c r="F112" s="267">
        <v>0</v>
      </c>
      <c r="G112" s="267">
        <v>0</v>
      </c>
      <c r="H112" s="267">
        <v>0</v>
      </c>
      <c r="I112" s="267">
        <v>0</v>
      </c>
      <c r="J112" s="268">
        <f t="shared" si="2"/>
        <v>0</v>
      </c>
      <c r="K112" s="267">
        <v>9398208</v>
      </c>
      <c r="L112" s="267">
        <v>1880104</v>
      </c>
      <c r="M112" s="267">
        <v>1880104</v>
      </c>
      <c r="N112" s="267">
        <v>1880104</v>
      </c>
      <c r="O112" s="267">
        <v>1880104</v>
      </c>
      <c r="P112" s="267">
        <v>1877792</v>
      </c>
      <c r="Q112" s="267">
        <v>0</v>
      </c>
      <c r="R112" s="267">
        <f t="shared" si="3"/>
        <v>9398208</v>
      </c>
      <c r="S112" s="269"/>
      <c r="T112" s="269"/>
      <c r="U112" s="269"/>
      <c r="V112" s="269"/>
    </row>
    <row r="113" spans="1:22">
      <c r="A113" s="95">
        <v>32200</v>
      </c>
      <c r="B113" s="266" t="s">
        <v>484</v>
      </c>
      <c r="C113" s="267">
        <v>334135</v>
      </c>
      <c r="D113" s="267">
        <v>66827</v>
      </c>
      <c r="E113" s="267">
        <v>66827</v>
      </c>
      <c r="F113" s="267">
        <v>66827</v>
      </c>
      <c r="G113" s="267">
        <v>66827</v>
      </c>
      <c r="H113" s="267">
        <v>66827</v>
      </c>
      <c r="I113" s="267">
        <v>0</v>
      </c>
      <c r="J113" s="268">
        <f t="shared" si="2"/>
        <v>334135</v>
      </c>
      <c r="K113" s="267">
        <v>5573065</v>
      </c>
      <c r="L113" s="267">
        <v>1114911</v>
      </c>
      <c r="M113" s="267">
        <v>1114911</v>
      </c>
      <c r="N113" s="267">
        <v>1114911</v>
      </c>
      <c r="O113" s="267">
        <v>1114911</v>
      </c>
      <c r="P113" s="267">
        <v>1113421</v>
      </c>
      <c r="Q113" s="267">
        <v>0</v>
      </c>
      <c r="R113" s="267">
        <f t="shared" si="3"/>
        <v>5573065</v>
      </c>
      <c r="S113" s="269"/>
      <c r="T113" s="269"/>
      <c r="U113" s="269"/>
      <c r="V113" s="269"/>
    </row>
    <row r="114" spans="1:22">
      <c r="A114" s="95">
        <v>32300</v>
      </c>
      <c r="B114" s="266" t="s">
        <v>485</v>
      </c>
      <c r="C114" s="267">
        <v>5954220</v>
      </c>
      <c r="D114" s="267">
        <v>1190844</v>
      </c>
      <c r="E114" s="267">
        <v>1190844</v>
      </c>
      <c r="F114" s="267">
        <v>1190844</v>
      </c>
      <c r="G114" s="267">
        <v>1190844</v>
      </c>
      <c r="H114" s="267">
        <v>1190844</v>
      </c>
      <c r="I114" s="267">
        <v>0</v>
      </c>
      <c r="J114" s="268">
        <f t="shared" si="2"/>
        <v>5954220</v>
      </c>
      <c r="K114" s="267">
        <v>64129087</v>
      </c>
      <c r="L114" s="267">
        <v>12829247</v>
      </c>
      <c r="M114" s="267">
        <v>12829247</v>
      </c>
      <c r="N114" s="267">
        <v>12829247</v>
      </c>
      <c r="O114" s="267">
        <v>12829247</v>
      </c>
      <c r="P114" s="267">
        <v>12812099</v>
      </c>
      <c r="Q114" s="267">
        <v>0</v>
      </c>
      <c r="R114" s="267">
        <f t="shared" si="3"/>
        <v>64129087</v>
      </c>
      <c r="S114" s="269"/>
      <c r="T114" s="269"/>
      <c r="U114" s="269"/>
      <c r="V114" s="269"/>
    </row>
    <row r="115" spans="1:22">
      <c r="A115" s="95">
        <v>32305</v>
      </c>
      <c r="B115" s="266" t="s">
        <v>486</v>
      </c>
      <c r="C115" s="267">
        <v>0</v>
      </c>
      <c r="D115" s="267">
        <v>0</v>
      </c>
      <c r="E115" s="267">
        <v>0</v>
      </c>
      <c r="F115" s="267">
        <v>0</v>
      </c>
      <c r="G115" s="267">
        <v>0</v>
      </c>
      <c r="H115" s="267">
        <v>0</v>
      </c>
      <c r="I115" s="267">
        <v>0</v>
      </c>
      <c r="J115" s="268">
        <f t="shared" si="2"/>
        <v>0</v>
      </c>
      <c r="K115" s="267">
        <v>6516334</v>
      </c>
      <c r="L115" s="267">
        <v>1303604</v>
      </c>
      <c r="M115" s="267">
        <v>1303604</v>
      </c>
      <c r="N115" s="267">
        <v>1303604</v>
      </c>
      <c r="O115" s="267">
        <v>1303604</v>
      </c>
      <c r="P115" s="267">
        <v>1301918</v>
      </c>
      <c r="Q115" s="267">
        <v>0</v>
      </c>
      <c r="R115" s="267">
        <f t="shared" si="3"/>
        <v>6516334</v>
      </c>
      <c r="S115" s="269"/>
      <c r="T115" s="269"/>
      <c r="U115" s="269"/>
      <c r="V115" s="269"/>
    </row>
    <row r="116" spans="1:22">
      <c r="A116" s="95">
        <v>32400</v>
      </c>
      <c r="B116" s="266" t="s">
        <v>487</v>
      </c>
      <c r="C116" s="267">
        <v>2245645</v>
      </c>
      <c r="D116" s="267">
        <v>449129</v>
      </c>
      <c r="E116" s="267">
        <v>449129</v>
      </c>
      <c r="F116" s="267">
        <v>449129</v>
      </c>
      <c r="G116" s="267">
        <v>449129</v>
      </c>
      <c r="H116" s="267">
        <v>449129</v>
      </c>
      <c r="I116" s="267">
        <v>0</v>
      </c>
      <c r="J116" s="268">
        <f t="shared" si="2"/>
        <v>2245645</v>
      </c>
      <c r="K116" s="267">
        <v>22714266</v>
      </c>
      <c r="L116" s="267">
        <v>4544068</v>
      </c>
      <c r="M116" s="267">
        <v>4544068</v>
      </c>
      <c r="N116" s="267">
        <v>4544068</v>
      </c>
      <c r="O116" s="267">
        <v>4544068</v>
      </c>
      <c r="P116" s="267">
        <v>4537994</v>
      </c>
      <c r="Q116" s="267">
        <v>0</v>
      </c>
      <c r="R116" s="267">
        <f t="shared" si="3"/>
        <v>22714266</v>
      </c>
      <c r="S116" s="269"/>
      <c r="T116" s="269"/>
      <c r="U116" s="269"/>
      <c r="V116" s="269"/>
    </row>
    <row r="117" spans="1:22">
      <c r="A117" s="95">
        <v>32405</v>
      </c>
      <c r="B117" s="266" t="s">
        <v>488</v>
      </c>
      <c r="C117" s="267">
        <v>46580</v>
      </c>
      <c r="D117" s="267">
        <v>9316</v>
      </c>
      <c r="E117" s="267">
        <v>9316</v>
      </c>
      <c r="F117" s="267">
        <v>9316</v>
      </c>
      <c r="G117" s="267">
        <v>9316</v>
      </c>
      <c r="H117" s="267">
        <v>9316</v>
      </c>
      <c r="I117" s="267">
        <v>0</v>
      </c>
      <c r="J117" s="268">
        <f t="shared" si="2"/>
        <v>46580</v>
      </c>
      <c r="K117" s="267">
        <v>5501309</v>
      </c>
      <c r="L117" s="267">
        <v>1100556</v>
      </c>
      <c r="M117" s="267">
        <v>1100556</v>
      </c>
      <c r="N117" s="267">
        <v>1100556</v>
      </c>
      <c r="O117" s="267">
        <v>1100556</v>
      </c>
      <c r="P117" s="267">
        <v>1099085</v>
      </c>
      <c r="Q117" s="267">
        <v>0</v>
      </c>
      <c r="R117" s="267">
        <f t="shared" si="3"/>
        <v>5501309</v>
      </c>
      <c r="S117" s="269"/>
      <c r="T117" s="269"/>
      <c r="U117" s="269"/>
      <c r="V117" s="269"/>
    </row>
    <row r="118" spans="1:22">
      <c r="A118" s="95">
        <v>32410</v>
      </c>
      <c r="B118" s="266" t="s">
        <v>489</v>
      </c>
      <c r="C118" s="267">
        <v>134200</v>
      </c>
      <c r="D118" s="267">
        <v>26840</v>
      </c>
      <c r="E118" s="267">
        <v>26840</v>
      </c>
      <c r="F118" s="267">
        <v>26840</v>
      </c>
      <c r="G118" s="267">
        <v>26840</v>
      </c>
      <c r="H118" s="267">
        <v>26840</v>
      </c>
      <c r="I118" s="267">
        <v>0</v>
      </c>
      <c r="J118" s="268">
        <f t="shared" si="2"/>
        <v>134200</v>
      </c>
      <c r="K118" s="267">
        <v>8803546</v>
      </c>
      <c r="L118" s="267">
        <v>1761180</v>
      </c>
      <c r="M118" s="267">
        <v>1761180</v>
      </c>
      <c r="N118" s="267">
        <v>1761180</v>
      </c>
      <c r="O118" s="267">
        <v>1761180</v>
      </c>
      <c r="P118" s="267">
        <v>1758826</v>
      </c>
      <c r="Q118" s="267">
        <v>0</v>
      </c>
      <c r="R118" s="267">
        <f t="shared" si="3"/>
        <v>8803546</v>
      </c>
      <c r="S118" s="269"/>
      <c r="T118" s="269"/>
      <c r="U118" s="269"/>
      <c r="V118" s="269"/>
    </row>
    <row r="119" spans="1:22">
      <c r="A119" s="95">
        <v>32500</v>
      </c>
      <c r="B119" s="266" t="s">
        <v>490</v>
      </c>
      <c r="C119" s="267">
        <v>0</v>
      </c>
      <c r="D119" s="267">
        <v>0</v>
      </c>
      <c r="E119" s="267">
        <v>0</v>
      </c>
      <c r="F119" s="267">
        <v>0</v>
      </c>
      <c r="G119" s="267">
        <v>0</v>
      </c>
      <c r="H119" s="267">
        <v>0</v>
      </c>
      <c r="I119" s="267">
        <v>0</v>
      </c>
      <c r="J119" s="268">
        <f t="shared" si="2"/>
        <v>0</v>
      </c>
      <c r="K119" s="267">
        <v>51378090</v>
      </c>
      <c r="L119" s="267">
        <v>10278284</v>
      </c>
      <c r="M119" s="267">
        <v>10278284</v>
      </c>
      <c r="N119" s="267">
        <v>10278284</v>
      </c>
      <c r="O119" s="267">
        <v>10278284</v>
      </c>
      <c r="P119" s="267">
        <v>10264954</v>
      </c>
      <c r="Q119" s="267">
        <v>0</v>
      </c>
      <c r="R119" s="267">
        <f t="shared" si="3"/>
        <v>51378090</v>
      </c>
      <c r="S119" s="269"/>
      <c r="T119" s="269"/>
      <c r="U119" s="269"/>
      <c r="V119" s="269"/>
    </row>
    <row r="120" spans="1:22">
      <c r="A120" s="95">
        <v>32505</v>
      </c>
      <c r="B120" s="266" t="s">
        <v>491</v>
      </c>
      <c r="C120" s="267">
        <v>0</v>
      </c>
      <c r="D120" s="267">
        <v>0</v>
      </c>
      <c r="E120" s="267">
        <v>0</v>
      </c>
      <c r="F120" s="267">
        <v>0</v>
      </c>
      <c r="G120" s="267">
        <v>0</v>
      </c>
      <c r="H120" s="267">
        <v>0</v>
      </c>
      <c r="I120" s="267">
        <v>0</v>
      </c>
      <c r="J120" s="268">
        <f t="shared" si="2"/>
        <v>0</v>
      </c>
      <c r="K120" s="267">
        <v>8138555</v>
      </c>
      <c r="L120" s="267">
        <v>1628082</v>
      </c>
      <c r="M120" s="267">
        <v>1628082</v>
      </c>
      <c r="N120" s="267">
        <v>1628082</v>
      </c>
      <c r="O120" s="267">
        <v>1628082</v>
      </c>
      <c r="P120" s="267">
        <v>1626227</v>
      </c>
      <c r="Q120" s="267">
        <v>0</v>
      </c>
      <c r="R120" s="267">
        <f t="shared" si="3"/>
        <v>8138555</v>
      </c>
      <c r="S120" s="269"/>
      <c r="T120" s="269"/>
      <c r="U120" s="269"/>
      <c r="V120" s="269"/>
    </row>
    <row r="121" spans="1:22">
      <c r="A121" s="95">
        <v>32600</v>
      </c>
      <c r="B121" s="266" t="s">
        <v>492</v>
      </c>
      <c r="C121" s="267">
        <v>0</v>
      </c>
      <c r="D121" s="267">
        <v>0</v>
      </c>
      <c r="E121" s="267">
        <v>0</v>
      </c>
      <c r="F121" s="267">
        <v>0</v>
      </c>
      <c r="G121" s="267">
        <v>0</v>
      </c>
      <c r="H121" s="267">
        <v>0</v>
      </c>
      <c r="I121" s="267">
        <v>0</v>
      </c>
      <c r="J121" s="268">
        <f t="shared" si="2"/>
        <v>0</v>
      </c>
      <c r="K121" s="267">
        <v>182172065</v>
      </c>
      <c r="L121" s="267">
        <v>36444044</v>
      </c>
      <c r="M121" s="267">
        <v>36444044</v>
      </c>
      <c r="N121" s="267">
        <v>36444044</v>
      </c>
      <c r="O121" s="267">
        <v>36444044</v>
      </c>
      <c r="P121" s="267">
        <v>36395889</v>
      </c>
      <c r="Q121" s="267">
        <v>0</v>
      </c>
      <c r="R121" s="267">
        <f t="shared" si="3"/>
        <v>182172065</v>
      </c>
      <c r="S121" s="269"/>
      <c r="T121" s="269"/>
      <c r="U121" s="269"/>
      <c r="V121" s="269"/>
    </row>
    <row r="122" spans="1:22">
      <c r="A122" s="95">
        <v>32605</v>
      </c>
      <c r="B122" s="266" t="s">
        <v>493</v>
      </c>
      <c r="C122" s="267">
        <v>0</v>
      </c>
      <c r="D122" s="267">
        <v>0</v>
      </c>
      <c r="E122" s="267">
        <v>0</v>
      </c>
      <c r="F122" s="267">
        <v>0</v>
      </c>
      <c r="G122" s="267">
        <v>0</v>
      </c>
      <c r="H122" s="267">
        <v>0</v>
      </c>
      <c r="I122" s="267">
        <v>0</v>
      </c>
      <c r="J122" s="268">
        <f t="shared" si="2"/>
        <v>0</v>
      </c>
      <c r="K122" s="267">
        <v>28955794</v>
      </c>
      <c r="L122" s="267">
        <v>5792446</v>
      </c>
      <c r="M122" s="267">
        <v>5792446</v>
      </c>
      <c r="N122" s="267">
        <v>5792446</v>
      </c>
      <c r="O122" s="267">
        <v>5792446</v>
      </c>
      <c r="P122" s="267">
        <v>5786010</v>
      </c>
      <c r="Q122" s="267">
        <v>0</v>
      </c>
      <c r="R122" s="267">
        <f t="shared" si="3"/>
        <v>28955794</v>
      </c>
      <c r="S122" s="269"/>
      <c r="T122" s="269"/>
      <c r="U122" s="269"/>
      <c r="V122" s="269"/>
    </row>
    <row r="123" spans="1:22">
      <c r="A123" s="95">
        <v>32700</v>
      </c>
      <c r="B123" s="266" t="s">
        <v>494</v>
      </c>
      <c r="C123" s="267">
        <v>2959870</v>
      </c>
      <c r="D123" s="267">
        <v>591974</v>
      </c>
      <c r="E123" s="267">
        <v>591974</v>
      </c>
      <c r="F123" s="267">
        <v>591974</v>
      </c>
      <c r="G123" s="267">
        <v>591974</v>
      </c>
      <c r="H123" s="267">
        <v>591974</v>
      </c>
      <c r="I123" s="267">
        <v>0</v>
      </c>
      <c r="J123" s="268">
        <f t="shared" si="2"/>
        <v>2959870</v>
      </c>
      <c r="K123" s="267">
        <v>16296578</v>
      </c>
      <c r="L123" s="267">
        <v>3260187</v>
      </c>
      <c r="M123" s="267">
        <v>3260187</v>
      </c>
      <c r="N123" s="267">
        <v>3260187</v>
      </c>
      <c r="O123" s="267">
        <v>3260187</v>
      </c>
      <c r="P123" s="267">
        <v>3255830</v>
      </c>
      <c r="Q123" s="267">
        <v>0</v>
      </c>
      <c r="R123" s="267">
        <f t="shared" si="3"/>
        <v>16296578</v>
      </c>
      <c r="S123" s="269"/>
      <c r="T123" s="269"/>
      <c r="U123" s="269"/>
      <c r="V123" s="269"/>
    </row>
    <row r="124" spans="1:22">
      <c r="A124" s="95">
        <v>32800</v>
      </c>
      <c r="B124" s="266" t="s">
        <v>495</v>
      </c>
      <c r="C124" s="267">
        <v>3084555</v>
      </c>
      <c r="D124" s="267">
        <v>616911</v>
      </c>
      <c r="E124" s="267">
        <v>616911</v>
      </c>
      <c r="F124" s="267">
        <v>616911</v>
      </c>
      <c r="G124" s="267">
        <v>616911</v>
      </c>
      <c r="H124" s="267">
        <v>616911</v>
      </c>
      <c r="I124" s="267">
        <v>0</v>
      </c>
      <c r="J124" s="268">
        <f t="shared" si="2"/>
        <v>3084555</v>
      </c>
      <c r="K124" s="267">
        <v>21516512</v>
      </c>
      <c r="L124" s="267">
        <v>4304453</v>
      </c>
      <c r="M124" s="267">
        <v>4304453</v>
      </c>
      <c r="N124" s="267">
        <v>4304453</v>
      </c>
      <c r="O124" s="267">
        <v>4304453</v>
      </c>
      <c r="P124" s="267">
        <v>4298700</v>
      </c>
      <c r="Q124" s="267">
        <v>0</v>
      </c>
      <c r="R124" s="267">
        <f t="shared" si="3"/>
        <v>21516512</v>
      </c>
      <c r="S124" s="269"/>
      <c r="T124" s="269"/>
      <c r="U124" s="269"/>
      <c r="V124" s="269"/>
    </row>
    <row r="125" spans="1:22">
      <c r="A125" s="95">
        <v>32900</v>
      </c>
      <c r="B125" s="266" t="s">
        <v>496</v>
      </c>
      <c r="C125" s="267">
        <v>8705140</v>
      </c>
      <c r="D125" s="267">
        <v>1741028</v>
      </c>
      <c r="E125" s="267">
        <v>1741028</v>
      </c>
      <c r="F125" s="267">
        <v>1741028</v>
      </c>
      <c r="G125" s="267">
        <v>1741028</v>
      </c>
      <c r="H125" s="267">
        <v>1741028</v>
      </c>
      <c r="I125" s="267">
        <v>0</v>
      </c>
      <c r="J125" s="268">
        <f t="shared" si="2"/>
        <v>8705140</v>
      </c>
      <c r="K125" s="267">
        <v>68354908</v>
      </c>
      <c r="L125" s="267">
        <v>13674637</v>
      </c>
      <c r="M125" s="267">
        <v>13674637</v>
      </c>
      <c r="N125" s="267">
        <v>13674637</v>
      </c>
      <c r="O125" s="267">
        <v>13674637</v>
      </c>
      <c r="P125" s="267">
        <v>13656360</v>
      </c>
      <c r="Q125" s="267">
        <v>0</v>
      </c>
      <c r="R125" s="267">
        <f t="shared" si="3"/>
        <v>68354908</v>
      </c>
      <c r="S125" s="269"/>
      <c r="T125" s="269"/>
      <c r="U125" s="269"/>
      <c r="V125" s="269"/>
    </row>
    <row r="126" spans="1:22">
      <c r="A126" s="95">
        <v>32901</v>
      </c>
      <c r="B126" s="266" t="s">
        <v>497</v>
      </c>
      <c r="C126" s="267">
        <v>0</v>
      </c>
      <c r="D126" s="267">
        <v>0</v>
      </c>
      <c r="E126" s="267">
        <v>0</v>
      </c>
      <c r="F126" s="267">
        <v>0</v>
      </c>
      <c r="G126" s="267">
        <v>0</v>
      </c>
      <c r="H126" s="267">
        <v>0</v>
      </c>
      <c r="I126" s="267">
        <v>0</v>
      </c>
      <c r="J126" s="268">
        <f t="shared" si="2"/>
        <v>0</v>
      </c>
      <c r="K126" s="267">
        <v>3282171</v>
      </c>
      <c r="L126" s="267">
        <v>656530</v>
      </c>
      <c r="M126" s="267">
        <v>656530</v>
      </c>
      <c r="N126" s="267">
        <v>656530</v>
      </c>
      <c r="O126" s="267">
        <v>656530</v>
      </c>
      <c r="P126" s="267">
        <v>656051</v>
      </c>
      <c r="Q126" s="267">
        <v>0</v>
      </c>
      <c r="R126" s="267">
        <f t="shared" si="3"/>
        <v>3282171</v>
      </c>
      <c r="S126" s="269"/>
      <c r="T126" s="269"/>
      <c r="U126" s="269"/>
      <c r="V126" s="269"/>
    </row>
    <row r="127" spans="1:22">
      <c r="A127" s="95">
        <v>32905</v>
      </c>
      <c r="B127" s="266" t="s">
        <v>498</v>
      </c>
      <c r="C127" s="267">
        <v>0</v>
      </c>
      <c r="D127" s="267">
        <v>0</v>
      </c>
      <c r="E127" s="267">
        <v>0</v>
      </c>
      <c r="F127" s="267">
        <v>0</v>
      </c>
      <c r="G127" s="267">
        <v>0</v>
      </c>
      <c r="H127" s="267">
        <v>0</v>
      </c>
      <c r="I127" s="267">
        <v>0</v>
      </c>
      <c r="J127" s="268">
        <f t="shared" si="2"/>
        <v>0</v>
      </c>
      <c r="K127" s="267">
        <v>10427555</v>
      </c>
      <c r="L127" s="267">
        <v>2085992</v>
      </c>
      <c r="M127" s="267">
        <v>2085992</v>
      </c>
      <c r="N127" s="267">
        <v>2085992</v>
      </c>
      <c r="O127" s="267">
        <v>2085992</v>
      </c>
      <c r="P127" s="267">
        <v>2083587</v>
      </c>
      <c r="Q127" s="267">
        <v>0</v>
      </c>
      <c r="R127" s="267">
        <f t="shared" si="3"/>
        <v>10427555</v>
      </c>
      <c r="S127" s="269"/>
      <c r="T127" s="269"/>
      <c r="U127" s="269"/>
      <c r="V127" s="269"/>
    </row>
    <row r="128" spans="1:22">
      <c r="A128" s="95">
        <v>32910</v>
      </c>
      <c r="B128" s="266" t="s">
        <v>499</v>
      </c>
      <c r="C128" s="267">
        <v>1996195</v>
      </c>
      <c r="D128" s="267">
        <v>399239</v>
      </c>
      <c r="E128" s="267">
        <v>399239</v>
      </c>
      <c r="F128" s="267">
        <v>399239</v>
      </c>
      <c r="G128" s="267">
        <v>399239</v>
      </c>
      <c r="H128" s="267">
        <v>399239</v>
      </c>
      <c r="I128" s="267">
        <v>0</v>
      </c>
      <c r="J128" s="268">
        <f t="shared" si="2"/>
        <v>1996195</v>
      </c>
      <c r="K128" s="267">
        <v>12554947</v>
      </c>
      <c r="L128" s="267">
        <v>2511661</v>
      </c>
      <c r="M128" s="267">
        <v>2511661</v>
      </c>
      <c r="N128" s="267">
        <v>2511661</v>
      </c>
      <c r="O128" s="267">
        <v>2511661</v>
      </c>
      <c r="P128" s="267">
        <v>2508303</v>
      </c>
      <c r="Q128" s="267">
        <v>0</v>
      </c>
      <c r="R128" s="267">
        <f t="shared" si="3"/>
        <v>12554947</v>
      </c>
      <c r="S128" s="269"/>
      <c r="T128" s="269"/>
      <c r="U128" s="269"/>
      <c r="V128" s="269"/>
    </row>
    <row r="129" spans="1:22">
      <c r="A129" s="95">
        <v>32920</v>
      </c>
      <c r="B129" s="266" t="s">
        <v>500</v>
      </c>
      <c r="C129" s="267">
        <v>2288770</v>
      </c>
      <c r="D129" s="267">
        <v>457754</v>
      </c>
      <c r="E129" s="267">
        <v>457754</v>
      </c>
      <c r="F129" s="267">
        <v>457754</v>
      </c>
      <c r="G129" s="267">
        <v>457754</v>
      </c>
      <c r="H129" s="267">
        <v>457754</v>
      </c>
      <c r="I129" s="267">
        <v>0</v>
      </c>
      <c r="J129" s="268">
        <f t="shared" si="2"/>
        <v>2288770</v>
      </c>
      <c r="K129" s="267">
        <v>10518222</v>
      </c>
      <c r="L129" s="267">
        <v>2104207</v>
      </c>
      <c r="M129" s="267">
        <v>2104207</v>
      </c>
      <c r="N129" s="267">
        <v>2104207</v>
      </c>
      <c r="O129" s="267">
        <v>2104207</v>
      </c>
      <c r="P129" s="267">
        <v>2101394</v>
      </c>
      <c r="Q129" s="267">
        <v>0</v>
      </c>
      <c r="R129" s="267">
        <f t="shared" si="3"/>
        <v>10518222</v>
      </c>
      <c r="S129" s="269"/>
      <c r="T129" s="269"/>
      <c r="U129" s="269"/>
      <c r="V129" s="269"/>
    </row>
    <row r="130" spans="1:22">
      <c r="A130" s="95">
        <v>33000</v>
      </c>
      <c r="B130" s="266" t="s">
        <v>501</v>
      </c>
      <c r="C130" s="267">
        <v>1286575</v>
      </c>
      <c r="D130" s="267">
        <v>257315</v>
      </c>
      <c r="E130" s="267">
        <v>257315</v>
      </c>
      <c r="F130" s="267">
        <v>257315</v>
      </c>
      <c r="G130" s="267">
        <v>257315</v>
      </c>
      <c r="H130" s="267">
        <v>257315</v>
      </c>
      <c r="I130" s="267">
        <v>0</v>
      </c>
      <c r="J130" s="268">
        <f t="shared" si="2"/>
        <v>1286575</v>
      </c>
      <c r="K130" s="267">
        <v>25762621</v>
      </c>
      <c r="L130" s="267">
        <v>5153902</v>
      </c>
      <c r="M130" s="267">
        <v>5153902</v>
      </c>
      <c r="N130" s="267">
        <v>5153902</v>
      </c>
      <c r="O130" s="267">
        <v>5153902</v>
      </c>
      <c r="P130" s="267">
        <v>5147013</v>
      </c>
      <c r="Q130" s="267">
        <v>0</v>
      </c>
      <c r="R130" s="267">
        <f t="shared" si="3"/>
        <v>25762621</v>
      </c>
      <c r="S130" s="269"/>
      <c r="T130" s="269"/>
      <c r="U130" s="269"/>
      <c r="V130" s="269"/>
    </row>
    <row r="131" spans="1:22">
      <c r="A131" s="95">
        <v>33001</v>
      </c>
      <c r="B131" s="266" t="s">
        <v>502</v>
      </c>
      <c r="C131" s="267">
        <v>215660</v>
      </c>
      <c r="D131" s="267">
        <v>43132</v>
      </c>
      <c r="E131" s="267">
        <v>43132</v>
      </c>
      <c r="F131" s="267">
        <v>43132</v>
      </c>
      <c r="G131" s="267">
        <v>43132</v>
      </c>
      <c r="H131" s="267">
        <v>43132</v>
      </c>
      <c r="I131" s="267">
        <v>0</v>
      </c>
      <c r="J131" s="268">
        <f t="shared" si="2"/>
        <v>215660</v>
      </c>
      <c r="K131" s="267">
        <v>742152</v>
      </c>
      <c r="L131" s="267">
        <v>148470</v>
      </c>
      <c r="M131" s="267">
        <v>148470</v>
      </c>
      <c r="N131" s="267">
        <v>148470</v>
      </c>
      <c r="O131" s="267">
        <v>148470</v>
      </c>
      <c r="P131" s="267">
        <v>148272</v>
      </c>
      <c r="Q131" s="267">
        <v>0</v>
      </c>
      <c r="R131" s="267">
        <f t="shared" si="3"/>
        <v>742152</v>
      </c>
      <c r="S131" s="269"/>
      <c r="T131" s="269"/>
      <c r="U131" s="269"/>
      <c r="V131" s="269"/>
    </row>
    <row r="132" spans="1:22">
      <c r="A132" s="95">
        <v>33027</v>
      </c>
      <c r="B132" s="266" t="s">
        <v>503</v>
      </c>
      <c r="C132" s="267">
        <v>1226030</v>
      </c>
      <c r="D132" s="267">
        <v>245206</v>
      </c>
      <c r="E132" s="267">
        <v>245206</v>
      </c>
      <c r="F132" s="267">
        <v>245206</v>
      </c>
      <c r="G132" s="267">
        <v>245206</v>
      </c>
      <c r="H132" s="267">
        <v>245206</v>
      </c>
      <c r="I132" s="267">
        <v>0</v>
      </c>
      <c r="J132" s="268">
        <f t="shared" si="2"/>
        <v>1226030</v>
      </c>
      <c r="K132" s="267">
        <v>3004261</v>
      </c>
      <c r="L132" s="267">
        <v>601013</v>
      </c>
      <c r="M132" s="267">
        <v>601013</v>
      </c>
      <c r="N132" s="267">
        <v>601013</v>
      </c>
      <c r="O132" s="267">
        <v>601013</v>
      </c>
      <c r="P132" s="267">
        <v>600209</v>
      </c>
      <c r="Q132" s="267">
        <v>0</v>
      </c>
      <c r="R132" s="267">
        <f t="shared" si="3"/>
        <v>3004261</v>
      </c>
      <c r="S132" s="269"/>
      <c r="T132" s="269"/>
      <c r="U132" s="269"/>
      <c r="V132" s="269"/>
    </row>
    <row r="133" spans="1:22">
      <c r="A133" s="95">
        <v>33100</v>
      </c>
      <c r="B133" s="266" t="s">
        <v>504</v>
      </c>
      <c r="C133" s="267">
        <v>1699425</v>
      </c>
      <c r="D133" s="267">
        <v>339885</v>
      </c>
      <c r="E133" s="267">
        <v>339885</v>
      </c>
      <c r="F133" s="267">
        <v>339885</v>
      </c>
      <c r="G133" s="267">
        <v>339885</v>
      </c>
      <c r="H133" s="267">
        <v>339885</v>
      </c>
      <c r="I133" s="267">
        <v>0</v>
      </c>
      <c r="J133" s="268">
        <f t="shared" si="2"/>
        <v>1699425</v>
      </c>
      <c r="K133" s="267">
        <v>36754672</v>
      </c>
      <c r="L133" s="267">
        <v>7352900</v>
      </c>
      <c r="M133" s="267">
        <v>7352900</v>
      </c>
      <c r="N133" s="267">
        <v>7352900</v>
      </c>
      <c r="O133" s="267">
        <v>7352900</v>
      </c>
      <c r="P133" s="267">
        <v>7343072</v>
      </c>
      <c r="Q133" s="267">
        <v>0</v>
      </c>
      <c r="R133" s="267">
        <f t="shared" si="3"/>
        <v>36754672</v>
      </c>
      <c r="S133" s="269"/>
      <c r="T133" s="269"/>
      <c r="U133" s="269"/>
      <c r="V133" s="269"/>
    </row>
    <row r="134" spans="1:22">
      <c r="A134" s="95">
        <v>33105</v>
      </c>
      <c r="B134" s="266" t="s">
        <v>505</v>
      </c>
      <c r="C134" s="267">
        <v>0</v>
      </c>
      <c r="D134" s="267">
        <v>0</v>
      </c>
      <c r="E134" s="267">
        <v>0</v>
      </c>
      <c r="F134" s="267">
        <v>0</v>
      </c>
      <c r="G134" s="267">
        <v>0</v>
      </c>
      <c r="H134" s="267">
        <v>0</v>
      </c>
      <c r="I134" s="267">
        <v>0</v>
      </c>
      <c r="J134" s="268">
        <f t="shared" si="2"/>
        <v>0</v>
      </c>
      <c r="K134" s="267">
        <v>4394955</v>
      </c>
      <c r="L134" s="267">
        <v>879200</v>
      </c>
      <c r="M134" s="267">
        <v>879200</v>
      </c>
      <c r="N134" s="267">
        <v>879200</v>
      </c>
      <c r="O134" s="267">
        <v>879200</v>
      </c>
      <c r="P134" s="267">
        <v>878155</v>
      </c>
      <c r="Q134" s="267">
        <v>0</v>
      </c>
      <c r="R134" s="267">
        <f t="shared" si="3"/>
        <v>4394955</v>
      </c>
      <c r="S134" s="269"/>
      <c r="T134" s="269"/>
      <c r="U134" s="269"/>
      <c r="V134" s="269"/>
    </row>
    <row r="135" spans="1:22">
      <c r="A135" s="95">
        <v>33200</v>
      </c>
      <c r="B135" s="266" t="s">
        <v>506</v>
      </c>
      <c r="C135" s="267">
        <v>13827990</v>
      </c>
      <c r="D135" s="267">
        <v>2765598</v>
      </c>
      <c r="E135" s="267">
        <v>2765598</v>
      </c>
      <c r="F135" s="267">
        <v>2765598</v>
      </c>
      <c r="G135" s="267">
        <v>2765598</v>
      </c>
      <c r="H135" s="267">
        <v>2765598</v>
      </c>
      <c r="I135" s="267">
        <v>0</v>
      </c>
      <c r="J135" s="268">
        <f t="shared" si="2"/>
        <v>13827990</v>
      </c>
      <c r="K135" s="267">
        <v>162624950</v>
      </c>
      <c r="L135" s="267">
        <v>32533687</v>
      </c>
      <c r="M135" s="267">
        <v>32533687</v>
      </c>
      <c r="N135" s="267">
        <v>32533687</v>
      </c>
      <c r="O135" s="267">
        <v>32533687</v>
      </c>
      <c r="P135" s="267">
        <v>32490202</v>
      </c>
      <c r="Q135" s="267">
        <v>0</v>
      </c>
      <c r="R135" s="267">
        <f t="shared" si="3"/>
        <v>162624950</v>
      </c>
      <c r="S135" s="269"/>
      <c r="T135" s="269"/>
      <c r="U135" s="269"/>
      <c r="V135" s="269"/>
    </row>
    <row r="136" spans="1:22">
      <c r="A136" s="95">
        <v>33202</v>
      </c>
      <c r="B136" s="266" t="s">
        <v>507</v>
      </c>
      <c r="C136" s="267">
        <v>1627260</v>
      </c>
      <c r="D136" s="267">
        <v>325452</v>
      </c>
      <c r="E136" s="267">
        <v>325452</v>
      </c>
      <c r="F136" s="267">
        <v>325452</v>
      </c>
      <c r="G136" s="267">
        <v>325452</v>
      </c>
      <c r="H136" s="267">
        <v>325452</v>
      </c>
      <c r="I136" s="267">
        <v>0</v>
      </c>
      <c r="J136" s="268">
        <f t="shared" si="2"/>
        <v>1627260</v>
      </c>
      <c r="K136" s="267">
        <v>2411945</v>
      </c>
      <c r="L136" s="267">
        <v>482518</v>
      </c>
      <c r="M136" s="267">
        <v>482518</v>
      </c>
      <c r="N136" s="267">
        <v>482518</v>
      </c>
      <c r="O136" s="267">
        <v>482518</v>
      </c>
      <c r="P136" s="267">
        <v>481873</v>
      </c>
      <c r="Q136" s="267">
        <v>0</v>
      </c>
      <c r="R136" s="267">
        <f t="shared" si="3"/>
        <v>2411945</v>
      </c>
      <c r="S136" s="269"/>
      <c r="T136" s="269"/>
      <c r="U136" s="269"/>
      <c r="V136" s="269"/>
    </row>
    <row r="137" spans="1:22">
      <c r="A137" s="95">
        <v>33203</v>
      </c>
      <c r="B137" s="266" t="s">
        <v>508</v>
      </c>
      <c r="C137" s="267">
        <v>250315</v>
      </c>
      <c r="D137" s="267">
        <v>50063</v>
      </c>
      <c r="E137" s="267">
        <v>50063</v>
      </c>
      <c r="F137" s="267">
        <v>50063</v>
      </c>
      <c r="G137" s="267">
        <v>50063</v>
      </c>
      <c r="H137" s="267">
        <v>50063</v>
      </c>
      <c r="I137" s="267">
        <v>0</v>
      </c>
      <c r="J137" s="268">
        <f t="shared" si="2"/>
        <v>250315</v>
      </c>
      <c r="K137" s="267">
        <v>1392283</v>
      </c>
      <c r="L137" s="267">
        <v>278531</v>
      </c>
      <c r="M137" s="267">
        <v>278531</v>
      </c>
      <c r="N137" s="267">
        <v>278531</v>
      </c>
      <c r="O137" s="267">
        <v>278531</v>
      </c>
      <c r="P137" s="267">
        <v>278159</v>
      </c>
      <c r="Q137" s="267">
        <v>0</v>
      </c>
      <c r="R137" s="267">
        <f t="shared" si="3"/>
        <v>1392283</v>
      </c>
      <c r="S137" s="269"/>
      <c r="T137" s="269"/>
      <c r="U137" s="269"/>
      <c r="V137" s="269"/>
    </row>
    <row r="138" spans="1:22">
      <c r="A138" s="95">
        <v>33204</v>
      </c>
      <c r="B138" s="266" t="s">
        <v>509</v>
      </c>
      <c r="C138" s="267">
        <v>1230005</v>
      </c>
      <c r="D138" s="267">
        <v>246001</v>
      </c>
      <c r="E138" s="267">
        <v>246001</v>
      </c>
      <c r="F138" s="267">
        <v>246001</v>
      </c>
      <c r="G138" s="267">
        <v>246001</v>
      </c>
      <c r="H138" s="267">
        <v>246001</v>
      </c>
      <c r="I138" s="267">
        <v>0</v>
      </c>
      <c r="J138" s="268">
        <f t="shared" si="2"/>
        <v>1230005</v>
      </c>
      <c r="K138" s="267">
        <v>5027325</v>
      </c>
      <c r="L138" s="267">
        <v>1005734</v>
      </c>
      <c r="M138" s="267">
        <v>1005734</v>
      </c>
      <c r="N138" s="267">
        <v>1005734</v>
      </c>
      <c r="O138" s="267">
        <v>1005734</v>
      </c>
      <c r="P138" s="267">
        <v>1004389</v>
      </c>
      <c r="Q138" s="267">
        <v>0</v>
      </c>
      <c r="R138" s="267">
        <f t="shared" si="3"/>
        <v>5027325</v>
      </c>
      <c r="S138" s="269"/>
      <c r="T138" s="269"/>
      <c r="U138" s="269"/>
      <c r="V138" s="269"/>
    </row>
    <row r="139" spans="1:22">
      <c r="A139" s="95">
        <v>33205</v>
      </c>
      <c r="B139" s="266" t="s">
        <v>510</v>
      </c>
      <c r="C139" s="267">
        <v>0</v>
      </c>
      <c r="D139" s="267">
        <v>0</v>
      </c>
      <c r="E139" s="267">
        <v>0</v>
      </c>
      <c r="F139" s="267">
        <v>0</v>
      </c>
      <c r="G139" s="267">
        <v>0</v>
      </c>
      <c r="H139" s="267">
        <v>0</v>
      </c>
      <c r="I139" s="267">
        <v>0</v>
      </c>
      <c r="J139" s="268">
        <f t="shared" si="2"/>
        <v>0</v>
      </c>
      <c r="K139" s="267">
        <v>13654981</v>
      </c>
      <c r="L139" s="267">
        <v>2731653</v>
      </c>
      <c r="M139" s="267">
        <v>2731653</v>
      </c>
      <c r="N139" s="267">
        <v>2731653</v>
      </c>
      <c r="O139" s="267">
        <v>2731653</v>
      </c>
      <c r="P139" s="267">
        <v>2728369</v>
      </c>
      <c r="Q139" s="267">
        <v>0</v>
      </c>
      <c r="R139" s="267">
        <f t="shared" si="3"/>
        <v>13654981</v>
      </c>
      <c r="S139" s="269"/>
      <c r="T139" s="269"/>
      <c r="U139" s="269"/>
      <c r="V139" s="269"/>
    </row>
    <row r="140" spans="1:22">
      <c r="A140" s="95">
        <v>33206</v>
      </c>
      <c r="B140" s="266" t="s">
        <v>511</v>
      </c>
      <c r="C140" s="267">
        <v>340795</v>
      </c>
      <c r="D140" s="267">
        <v>68159</v>
      </c>
      <c r="E140" s="267">
        <v>68159</v>
      </c>
      <c r="F140" s="267">
        <v>68159</v>
      </c>
      <c r="G140" s="267">
        <v>68159</v>
      </c>
      <c r="H140" s="267">
        <v>68159</v>
      </c>
      <c r="I140" s="267">
        <v>0</v>
      </c>
      <c r="J140" s="268">
        <f t="shared" si="2"/>
        <v>340795</v>
      </c>
      <c r="K140" s="267">
        <v>1149533</v>
      </c>
      <c r="L140" s="267">
        <v>229968</v>
      </c>
      <c r="M140" s="267">
        <v>229968</v>
      </c>
      <c r="N140" s="267">
        <v>229968</v>
      </c>
      <c r="O140" s="267">
        <v>229968</v>
      </c>
      <c r="P140" s="267">
        <v>229661</v>
      </c>
      <c r="Q140" s="267">
        <v>0</v>
      </c>
      <c r="R140" s="267">
        <f t="shared" si="3"/>
        <v>1149533</v>
      </c>
      <c r="S140" s="269"/>
      <c r="T140" s="269"/>
      <c r="U140" s="269"/>
      <c r="V140" s="269"/>
    </row>
    <row r="141" spans="1:22">
      <c r="A141" s="95">
        <v>33207</v>
      </c>
      <c r="B141" s="266" t="s">
        <v>512</v>
      </c>
      <c r="C141" s="267">
        <v>3614020</v>
      </c>
      <c r="D141" s="267">
        <v>722804</v>
      </c>
      <c r="E141" s="267">
        <v>722804</v>
      </c>
      <c r="F141" s="267">
        <v>722804</v>
      </c>
      <c r="G141" s="267">
        <v>722804</v>
      </c>
      <c r="H141" s="267">
        <v>722804</v>
      </c>
      <c r="I141" s="267">
        <v>0</v>
      </c>
      <c r="J141" s="268">
        <f t="shared" si="2"/>
        <v>3614020</v>
      </c>
      <c r="K141" s="267">
        <v>3296378</v>
      </c>
      <c r="L141" s="267">
        <v>659452</v>
      </c>
      <c r="M141" s="267">
        <v>659452</v>
      </c>
      <c r="N141" s="267">
        <v>659452</v>
      </c>
      <c r="O141" s="267">
        <v>659452</v>
      </c>
      <c r="P141" s="267">
        <v>658570</v>
      </c>
      <c r="Q141" s="267">
        <v>0</v>
      </c>
      <c r="R141" s="267">
        <f t="shared" si="3"/>
        <v>3296378</v>
      </c>
      <c r="S141" s="269"/>
      <c r="T141" s="269"/>
      <c r="U141" s="269"/>
      <c r="V141" s="269"/>
    </row>
    <row r="142" spans="1:22">
      <c r="A142" s="95">
        <v>33208</v>
      </c>
      <c r="B142" s="266" t="s">
        <v>513</v>
      </c>
      <c r="C142" s="267">
        <v>0</v>
      </c>
      <c r="D142" s="267">
        <v>0</v>
      </c>
      <c r="E142" s="267">
        <v>0</v>
      </c>
      <c r="F142" s="267">
        <v>0</v>
      </c>
      <c r="G142" s="267">
        <v>0</v>
      </c>
      <c r="H142" s="267">
        <v>0</v>
      </c>
      <c r="I142" s="267">
        <v>0</v>
      </c>
      <c r="J142" s="268">
        <f t="shared" si="2"/>
        <v>0</v>
      </c>
      <c r="K142" s="267">
        <v>423592</v>
      </c>
      <c r="L142" s="267">
        <v>84735</v>
      </c>
      <c r="M142" s="267">
        <v>84735</v>
      </c>
      <c r="N142" s="267">
        <v>84735</v>
      </c>
      <c r="O142" s="267">
        <v>84735</v>
      </c>
      <c r="P142" s="267">
        <v>84652</v>
      </c>
      <c r="Q142" s="267">
        <v>0</v>
      </c>
      <c r="R142" s="267">
        <f t="shared" si="3"/>
        <v>423592</v>
      </c>
      <c r="S142" s="269"/>
      <c r="T142" s="269"/>
      <c r="U142" s="269"/>
      <c r="V142" s="269"/>
    </row>
    <row r="143" spans="1:22">
      <c r="A143" s="95">
        <v>33209</v>
      </c>
      <c r="B143" s="266" t="s">
        <v>514</v>
      </c>
      <c r="C143" s="267">
        <v>195065</v>
      </c>
      <c r="D143" s="267">
        <v>39013</v>
      </c>
      <c r="E143" s="267">
        <v>39013</v>
      </c>
      <c r="F143" s="267">
        <v>39013</v>
      </c>
      <c r="G143" s="267">
        <v>39013</v>
      </c>
      <c r="H143" s="267">
        <v>39013</v>
      </c>
      <c r="I143" s="267">
        <v>0</v>
      </c>
      <c r="J143" s="268">
        <f t="shared" si="2"/>
        <v>195065</v>
      </c>
      <c r="K143" s="267">
        <v>852387</v>
      </c>
      <c r="L143" s="267">
        <v>170523</v>
      </c>
      <c r="M143" s="267">
        <v>170523</v>
      </c>
      <c r="N143" s="267">
        <v>170523</v>
      </c>
      <c r="O143" s="267">
        <v>170523</v>
      </c>
      <c r="P143" s="267">
        <v>170295</v>
      </c>
      <c r="Q143" s="267">
        <v>0</v>
      </c>
      <c r="R143" s="267">
        <f t="shared" si="3"/>
        <v>852387</v>
      </c>
      <c r="S143" s="269"/>
      <c r="T143" s="269"/>
      <c r="U143" s="269"/>
      <c r="V143" s="269"/>
    </row>
    <row r="144" spans="1:22">
      <c r="A144" s="95">
        <v>33300</v>
      </c>
      <c r="B144" s="266" t="s">
        <v>515</v>
      </c>
      <c r="C144" s="267">
        <v>2296405</v>
      </c>
      <c r="D144" s="267">
        <v>459281</v>
      </c>
      <c r="E144" s="267">
        <v>459281</v>
      </c>
      <c r="F144" s="267">
        <v>459281</v>
      </c>
      <c r="G144" s="267">
        <v>459281</v>
      </c>
      <c r="H144" s="267">
        <v>459281</v>
      </c>
      <c r="I144" s="267">
        <v>0</v>
      </c>
      <c r="J144" s="268">
        <f t="shared" ref="J144:J207" si="4">SUM(D144:I144)</f>
        <v>2296405</v>
      </c>
      <c r="K144" s="267">
        <v>23500291</v>
      </c>
      <c r="L144" s="267">
        <v>4701315</v>
      </c>
      <c r="M144" s="267">
        <v>4701315</v>
      </c>
      <c r="N144" s="267">
        <v>4701315</v>
      </c>
      <c r="O144" s="267">
        <v>4701315</v>
      </c>
      <c r="P144" s="267">
        <v>4695031</v>
      </c>
      <c r="Q144" s="267">
        <v>0</v>
      </c>
      <c r="R144" s="267">
        <f t="shared" ref="R144:R207" si="5">SUM(L144:Q144)</f>
        <v>23500291</v>
      </c>
      <c r="S144" s="269"/>
      <c r="T144" s="269"/>
      <c r="U144" s="269"/>
      <c r="V144" s="269"/>
    </row>
    <row r="145" spans="1:22">
      <c r="A145" s="95">
        <v>33305</v>
      </c>
      <c r="B145" s="266" t="s">
        <v>516</v>
      </c>
      <c r="C145" s="267">
        <v>0</v>
      </c>
      <c r="D145" s="267">
        <v>0</v>
      </c>
      <c r="E145" s="267">
        <v>0</v>
      </c>
      <c r="F145" s="267">
        <v>0</v>
      </c>
      <c r="G145" s="267">
        <v>0</v>
      </c>
      <c r="H145" s="267">
        <v>0</v>
      </c>
      <c r="I145" s="267">
        <v>0</v>
      </c>
      <c r="J145" s="268">
        <f t="shared" si="4"/>
        <v>0</v>
      </c>
      <c r="K145" s="267">
        <v>6141383</v>
      </c>
      <c r="L145" s="267">
        <v>1228577</v>
      </c>
      <c r="M145" s="267">
        <v>1228577</v>
      </c>
      <c r="N145" s="267">
        <v>1228577</v>
      </c>
      <c r="O145" s="267">
        <v>1228577</v>
      </c>
      <c r="P145" s="267">
        <v>1227075</v>
      </c>
      <c r="Q145" s="267">
        <v>0</v>
      </c>
      <c r="R145" s="267">
        <f t="shared" si="5"/>
        <v>6141383</v>
      </c>
      <c r="S145" s="269"/>
      <c r="T145" s="269"/>
      <c r="U145" s="269"/>
      <c r="V145" s="269"/>
    </row>
    <row r="146" spans="1:22">
      <c r="A146" s="95">
        <v>33400</v>
      </c>
      <c r="B146" s="266" t="s">
        <v>517</v>
      </c>
      <c r="C146" s="267">
        <v>30809690</v>
      </c>
      <c r="D146" s="267">
        <v>6161938</v>
      </c>
      <c r="E146" s="267">
        <v>6161938</v>
      </c>
      <c r="F146" s="267">
        <v>6161938</v>
      </c>
      <c r="G146" s="267">
        <v>6161938</v>
      </c>
      <c r="H146" s="267">
        <v>6161938</v>
      </c>
      <c r="I146" s="267">
        <v>0</v>
      </c>
      <c r="J146" s="268">
        <f t="shared" si="4"/>
        <v>30809690</v>
      </c>
      <c r="K146" s="267">
        <v>212314624</v>
      </c>
      <c r="L146" s="267">
        <v>42474279</v>
      </c>
      <c r="M146" s="267">
        <v>42474279</v>
      </c>
      <c r="N146" s="267">
        <v>42474279</v>
      </c>
      <c r="O146" s="267">
        <v>42474279</v>
      </c>
      <c r="P146" s="267">
        <v>42417508</v>
      </c>
      <c r="Q146" s="267">
        <v>0</v>
      </c>
      <c r="R146" s="267">
        <f t="shared" si="5"/>
        <v>212314624</v>
      </c>
      <c r="S146" s="269"/>
      <c r="T146" s="269"/>
      <c r="U146" s="269"/>
      <c r="V146" s="269"/>
    </row>
    <row r="147" spans="1:22">
      <c r="A147" s="95">
        <v>33402</v>
      </c>
      <c r="B147" s="266" t="s">
        <v>518</v>
      </c>
      <c r="C147" s="267">
        <v>369930</v>
      </c>
      <c r="D147" s="267">
        <v>73986</v>
      </c>
      <c r="E147" s="267">
        <v>73986</v>
      </c>
      <c r="F147" s="267">
        <v>73986</v>
      </c>
      <c r="G147" s="267">
        <v>73986</v>
      </c>
      <c r="H147" s="267">
        <v>73986</v>
      </c>
      <c r="I147" s="267">
        <v>0</v>
      </c>
      <c r="J147" s="268">
        <f t="shared" si="4"/>
        <v>369930</v>
      </c>
      <c r="K147" s="267">
        <v>1723464</v>
      </c>
      <c r="L147" s="267">
        <v>344785</v>
      </c>
      <c r="M147" s="267">
        <v>344785</v>
      </c>
      <c r="N147" s="267">
        <v>344785</v>
      </c>
      <c r="O147" s="267">
        <v>344785</v>
      </c>
      <c r="P147" s="267">
        <v>344324</v>
      </c>
      <c r="Q147" s="267">
        <v>0</v>
      </c>
      <c r="R147" s="267">
        <f t="shared" si="5"/>
        <v>1723464</v>
      </c>
      <c r="S147" s="269"/>
      <c r="T147" s="269"/>
      <c r="U147" s="269"/>
      <c r="V147" s="269"/>
    </row>
    <row r="148" spans="1:22">
      <c r="A148" s="95">
        <v>33405</v>
      </c>
      <c r="B148" s="266" t="s">
        <v>519</v>
      </c>
      <c r="C148" s="267">
        <v>0</v>
      </c>
      <c r="D148" s="267">
        <v>0</v>
      </c>
      <c r="E148" s="267">
        <v>0</v>
      </c>
      <c r="F148" s="267">
        <v>0</v>
      </c>
      <c r="G148" s="267">
        <v>0</v>
      </c>
      <c r="H148" s="267">
        <v>0</v>
      </c>
      <c r="I148" s="267">
        <v>0</v>
      </c>
      <c r="J148" s="268">
        <f t="shared" si="4"/>
        <v>0</v>
      </c>
      <c r="K148" s="267">
        <v>23247223</v>
      </c>
      <c r="L148" s="267">
        <v>4650458</v>
      </c>
      <c r="M148" s="267">
        <v>4650458</v>
      </c>
      <c r="N148" s="267">
        <v>4650458</v>
      </c>
      <c r="O148" s="267">
        <v>4650458</v>
      </c>
      <c r="P148" s="267">
        <v>4645391</v>
      </c>
      <c r="Q148" s="267">
        <v>0</v>
      </c>
      <c r="R148" s="267">
        <f t="shared" si="5"/>
        <v>23247223</v>
      </c>
      <c r="S148" s="269"/>
      <c r="T148" s="269"/>
      <c r="U148" s="269"/>
      <c r="V148" s="269"/>
    </row>
    <row r="149" spans="1:22">
      <c r="A149" s="95">
        <v>33500</v>
      </c>
      <c r="B149" s="266" t="s">
        <v>520</v>
      </c>
      <c r="C149" s="267">
        <v>0</v>
      </c>
      <c r="D149" s="267">
        <v>0</v>
      </c>
      <c r="E149" s="267">
        <v>0</v>
      </c>
      <c r="F149" s="267">
        <v>0</v>
      </c>
      <c r="G149" s="267">
        <v>0</v>
      </c>
      <c r="H149" s="267">
        <v>0</v>
      </c>
      <c r="I149" s="267">
        <v>0</v>
      </c>
      <c r="J149" s="268">
        <f t="shared" si="4"/>
        <v>0</v>
      </c>
      <c r="K149" s="267">
        <v>34005221</v>
      </c>
      <c r="L149" s="267">
        <v>6802856</v>
      </c>
      <c r="M149" s="267">
        <v>6802856</v>
      </c>
      <c r="N149" s="267">
        <v>6802856</v>
      </c>
      <c r="O149" s="267">
        <v>6802856</v>
      </c>
      <c r="P149" s="267">
        <v>6793797</v>
      </c>
      <c r="Q149" s="267">
        <v>0</v>
      </c>
      <c r="R149" s="267">
        <f t="shared" si="5"/>
        <v>34005221</v>
      </c>
      <c r="S149" s="269"/>
      <c r="T149" s="269"/>
      <c r="U149" s="269"/>
      <c r="V149" s="269"/>
    </row>
    <row r="150" spans="1:22" ht="26.25">
      <c r="A150" s="95">
        <v>33501</v>
      </c>
      <c r="B150" s="266" t="s">
        <v>521</v>
      </c>
      <c r="C150" s="267">
        <v>367170</v>
      </c>
      <c r="D150" s="267">
        <v>73434</v>
      </c>
      <c r="E150" s="267">
        <v>73434</v>
      </c>
      <c r="F150" s="267">
        <v>73434</v>
      </c>
      <c r="G150" s="267">
        <v>73434</v>
      </c>
      <c r="H150" s="267">
        <v>73434</v>
      </c>
      <c r="I150" s="267">
        <v>0</v>
      </c>
      <c r="J150" s="268">
        <f t="shared" si="4"/>
        <v>367170</v>
      </c>
      <c r="K150" s="267">
        <v>821401</v>
      </c>
      <c r="L150" s="267">
        <v>164324</v>
      </c>
      <c r="M150" s="267">
        <v>164324</v>
      </c>
      <c r="N150" s="267">
        <v>164324</v>
      </c>
      <c r="O150" s="267">
        <v>164324</v>
      </c>
      <c r="P150" s="267">
        <v>164105</v>
      </c>
      <c r="Q150" s="267">
        <v>0</v>
      </c>
      <c r="R150" s="267">
        <f t="shared" si="5"/>
        <v>821401</v>
      </c>
      <c r="S150" s="269"/>
      <c r="T150" s="269"/>
      <c r="U150" s="269"/>
      <c r="V150" s="269"/>
    </row>
    <row r="151" spans="1:22">
      <c r="A151" s="95">
        <v>33600</v>
      </c>
      <c r="B151" s="266" t="s">
        <v>522</v>
      </c>
      <c r="C151" s="267">
        <v>19518305</v>
      </c>
      <c r="D151" s="267">
        <v>3903661</v>
      </c>
      <c r="E151" s="267">
        <v>3903661</v>
      </c>
      <c r="F151" s="267">
        <v>3903661</v>
      </c>
      <c r="G151" s="267">
        <v>3903661</v>
      </c>
      <c r="H151" s="267">
        <v>3903661</v>
      </c>
      <c r="I151" s="267">
        <v>0</v>
      </c>
      <c r="J151" s="268">
        <f t="shared" si="4"/>
        <v>19518305</v>
      </c>
      <c r="K151" s="267">
        <v>113584818</v>
      </c>
      <c r="L151" s="267">
        <v>22723038</v>
      </c>
      <c r="M151" s="267">
        <v>22723038</v>
      </c>
      <c r="N151" s="267">
        <v>22723038</v>
      </c>
      <c r="O151" s="267">
        <v>22723038</v>
      </c>
      <c r="P151" s="267">
        <v>22692666</v>
      </c>
      <c r="Q151" s="267">
        <v>0</v>
      </c>
      <c r="R151" s="267">
        <f t="shared" si="5"/>
        <v>113584818</v>
      </c>
      <c r="S151" s="269"/>
      <c r="T151" s="269"/>
      <c r="U151" s="269"/>
      <c r="V151" s="269"/>
    </row>
    <row r="152" spans="1:22">
      <c r="A152" s="95">
        <v>33605</v>
      </c>
      <c r="B152" s="266" t="s">
        <v>523</v>
      </c>
      <c r="C152" s="267">
        <v>0</v>
      </c>
      <c r="D152" s="267">
        <v>0</v>
      </c>
      <c r="E152" s="267">
        <v>0</v>
      </c>
      <c r="F152" s="267">
        <v>0</v>
      </c>
      <c r="G152" s="267">
        <v>0</v>
      </c>
      <c r="H152" s="267">
        <v>0</v>
      </c>
      <c r="I152" s="267">
        <v>0</v>
      </c>
      <c r="J152" s="268">
        <f t="shared" si="4"/>
        <v>0</v>
      </c>
      <c r="K152" s="267">
        <v>15077749</v>
      </c>
      <c r="L152" s="267">
        <v>3016290</v>
      </c>
      <c r="M152" s="267">
        <v>3016290</v>
      </c>
      <c r="N152" s="267">
        <v>3016290</v>
      </c>
      <c r="O152" s="267">
        <v>3016290</v>
      </c>
      <c r="P152" s="267">
        <v>3012589</v>
      </c>
      <c r="Q152" s="267">
        <v>0</v>
      </c>
      <c r="R152" s="267">
        <f t="shared" si="5"/>
        <v>15077749</v>
      </c>
      <c r="S152" s="269"/>
      <c r="T152" s="269"/>
      <c r="U152" s="269"/>
      <c r="V152" s="269"/>
    </row>
    <row r="153" spans="1:22">
      <c r="A153" s="95">
        <v>33700</v>
      </c>
      <c r="B153" s="266" t="s">
        <v>524</v>
      </c>
      <c r="C153" s="267">
        <v>152520</v>
      </c>
      <c r="D153" s="267">
        <v>30504</v>
      </c>
      <c r="E153" s="267">
        <v>30504</v>
      </c>
      <c r="F153" s="267">
        <v>30504</v>
      </c>
      <c r="G153" s="267">
        <v>30504</v>
      </c>
      <c r="H153" s="267">
        <v>30504</v>
      </c>
      <c r="I153" s="267">
        <v>0</v>
      </c>
      <c r="J153" s="268">
        <f t="shared" si="4"/>
        <v>152520</v>
      </c>
      <c r="K153" s="267">
        <v>7659727</v>
      </c>
      <c r="L153" s="267">
        <v>1532355</v>
      </c>
      <c r="M153" s="267">
        <v>1532355</v>
      </c>
      <c r="N153" s="267">
        <v>1532355</v>
      </c>
      <c r="O153" s="267">
        <v>1532355</v>
      </c>
      <c r="P153" s="267">
        <v>1530307</v>
      </c>
      <c r="Q153" s="267">
        <v>0</v>
      </c>
      <c r="R153" s="267">
        <f t="shared" si="5"/>
        <v>7659727</v>
      </c>
      <c r="S153" s="269"/>
      <c r="T153" s="269"/>
      <c r="U153" s="269"/>
      <c r="V153" s="269"/>
    </row>
    <row r="154" spans="1:22">
      <c r="A154" s="95">
        <v>33800</v>
      </c>
      <c r="B154" s="266" t="s">
        <v>525</v>
      </c>
      <c r="C154" s="267">
        <v>752930</v>
      </c>
      <c r="D154" s="267">
        <v>150586</v>
      </c>
      <c r="E154" s="267">
        <v>150586</v>
      </c>
      <c r="F154" s="267">
        <v>150586</v>
      </c>
      <c r="G154" s="267">
        <v>150586</v>
      </c>
      <c r="H154" s="267">
        <v>150586</v>
      </c>
      <c r="I154" s="267">
        <v>0</v>
      </c>
      <c r="J154" s="268">
        <f t="shared" si="4"/>
        <v>752930</v>
      </c>
      <c r="K154" s="267">
        <v>5996436</v>
      </c>
      <c r="L154" s="267">
        <v>1199608</v>
      </c>
      <c r="M154" s="267">
        <v>1199608</v>
      </c>
      <c r="N154" s="267">
        <v>1199608</v>
      </c>
      <c r="O154" s="267">
        <v>1199608</v>
      </c>
      <c r="P154" s="267">
        <v>1198004</v>
      </c>
      <c r="Q154" s="267">
        <v>0</v>
      </c>
      <c r="R154" s="267">
        <f t="shared" si="5"/>
        <v>5996436</v>
      </c>
      <c r="S154" s="269"/>
      <c r="T154" s="269"/>
      <c r="U154" s="269"/>
      <c r="V154" s="269"/>
    </row>
    <row r="155" spans="1:22">
      <c r="A155" s="95">
        <v>33900</v>
      </c>
      <c r="B155" s="266" t="s">
        <v>526</v>
      </c>
      <c r="C155" s="267">
        <v>299760</v>
      </c>
      <c r="D155" s="267">
        <v>59952</v>
      </c>
      <c r="E155" s="267">
        <v>59952</v>
      </c>
      <c r="F155" s="267">
        <v>59952</v>
      </c>
      <c r="G155" s="267">
        <v>59952</v>
      </c>
      <c r="H155" s="267">
        <v>59952</v>
      </c>
      <c r="I155" s="267">
        <v>0</v>
      </c>
      <c r="J155" s="268">
        <f t="shared" si="4"/>
        <v>299760</v>
      </c>
      <c r="K155" s="267">
        <v>30125825</v>
      </c>
      <c r="L155" s="267">
        <v>6026776</v>
      </c>
      <c r="M155" s="267">
        <v>6026776</v>
      </c>
      <c r="N155" s="267">
        <v>6026776</v>
      </c>
      <c r="O155" s="267">
        <v>6026776</v>
      </c>
      <c r="P155" s="267">
        <v>6018721</v>
      </c>
      <c r="Q155" s="267">
        <v>0</v>
      </c>
      <c r="R155" s="267">
        <f t="shared" si="5"/>
        <v>30125825</v>
      </c>
      <c r="S155" s="269"/>
      <c r="T155" s="269"/>
      <c r="U155" s="269"/>
      <c r="V155" s="269"/>
    </row>
    <row r="156" spans="1:22">
      <c r="A156" s="95">
        <v>34000</v>
      </c>
      <c r="B156" s="266" t="s">
        <v>527</v>
      </c>
      <c r="C156" s="267">
        <v>1656115</v>
      </c>
      <c r="D156" s="267">
        <v>331223</v>
      </c>
      <c r="E156" s="267">
        <v>331223</v>
      </c>
      <c r="F156" s="267">
        <v>331223</v>
      </c>
      <c r="G156" s="267">
        <v>331223</v>
      </c>
      <c r="H156" s="267">
        <v>331223</v>
      </c>
      <c r="I156" s="267">
        <v>0</v>
      </c>
      <c r="J156" s="268">
        <f t="shared" si="4"/>
        <v>1656115</v>
      </c>
      <c r="K156" s="267">
        <v>13641657</v>
      </c>
      <c r="L156" s="267">
        <v>2729061</v>
      </c>
      <c r="M156" s="267">
        <v>2729061</v>
      </c>
      <c r="N156" s="267">
        <v>2729061</v>
      </c>
      <c r="O156" s="267">
        <v>2729061</v>
      </c>
      <c r="P156" s="267">
        <v>2725413</v>
      </c>
      <c r="Q156" s="267">
        <v>0</v>
      </c>
      <c r="R156" s="267">
        <f t="shared" si="5"/>
        <v>13641657</v>
      </c>
      <c r="S156" s="269"/>
      <c r="T156" s="269"/>
      <c r="U156" s="269"/>
      <c r="V156" s="269"/>
    </row>
    <row r="157" spans="1:22">
      <c r="A157" s="95">
        <v>34100</v>
      </c>
      <c r="B157" s="266" t="s">
        <v>528</v>
      </c>
      <c r="C157" s="267">
        <v>21366210</v>
      </c>
      <c r="D157" s="267">
        <v>4273242</v>
      </c>
      <c r="E157" s="267">
        <v>4273242</v>
      </c>
      <c r="F157" s="267">
        <v>4273242</v>
      </c>
      <c r="G157" s="267">
        <v>4273242</v>
      </c>
      <c r="H157" s="267">
        <v>4273242</v>
      </c>
      <c r="I157" s="267">
        <v>0</v>
      </c>
      <c r="J157" s="268">
        <f t="shared" si="4"/>
        <v>21366210</v>
      </c>
      <c r="K157" s="267">
        <v>304403184</v>
      </c>
      <c r="L157" s="267">
        <v>60896916</v>
      </c>
      <c r="M157" s="267">
        <v>60896916</v>
      </c>
      <c r="N157" s="267">
        <v>60896916</v>
      </c>
      <c r="O157" s="267">
        <v>60896916</v>
      </c>
      <c r="P157" s="267">
        <v>60815520</v>
      </c>
      <c r="Q157" s="267">
        <v>0</v>
      </c>
      <c r="R157" s="267">
        <f t="shared" si="5"/>
        <v>304403184</v>
      </c>
      <c r="S157" s="269"/>
      <c r="T157" s="269"/>
      <c r="U157" s="269"/>
      <c r="V157" s="269"/>
    </row>
    <row r="158" spans="1:22">
      <c r="A158" s="95">
        <v>34105</v>
      </c>
      <c r="B158" s="266" t="s">
        <v>529</v>
      </c>
      <c r="C158" s="267">
        <v>0</v>
      </c>
      <c r="D158" s="267">
        <v>0</v>
      </c>
      <c r="E158" s="267">
        <v>0</v>
      </c>
      <c r="F158" s="267">
        <v>0</v>
      </c>
      <c r="G158" s="267">
        <v>0</v>
      </c>
      <c r="H158" s="267">
        <v>0</v>
      </c>
      <c r="I158" s="267">
        <v>0</v>
      </c>
      <c r="J158" s="268">
        <f t="shared" si="4"/>
        <v>0</v>
      </c>
      <c r="K158" s="267">
        <v>26520400</v>
      </c>
      <c r="L158" s="267">
        <v>5305369</v>
      </c>
      <c r="M158" s="267">
        <v>5305369</v>
      </c>
      <c r="N158" s="267">
        <v>5305369</v>
      </c>
      <c r="O158" s="267">
        <v>5305369</v>
      </c>
      <c r="P158" s="267">
        <v>5298924</v>
      </c>
      <c r="Q158" s="267">
        <v>0</v>
      </c>
      <c r="R158" s="267">
        <f t="shared" si="5"/>
        <v>26520400</v>
      </c>
      <c r="S158" s="269"/>
      <c r="T158" s="269"/>
      <c r="U158" s="269"/>
      <c r="V158" s="269"/>
    </row>
    <row r="159" spans="1:22">
      <c r="A159" s="95">
        <v>34200</v>
      </c>
      <c r="B159" s="266" t="s">
        <v>530</v>
      </c>
      <c r="C159" s="267">
        <v>0</v>
      </c>
      <c r="D159" s="267">
        <v>0</v>
      </c>
      <c r="E159" s="267">
        <v>0</v>
      </c>
      <c r="F159" s="267">
        <v>0</v>
      </c>
      <c r="G159" s="267">
        <v>0</v>
      </c>
      <c r="H159" s="267">
        <v>0</v>
      </c>
      <c r="I159" s="267">
        <v>0</v>
      </c>
      <c r="J159" s="268">
        <f t="shared" si="4"/>
        <v>0</v>
      </c>
      <c r="K159" s="267">
        <v>14521858</v>
      </c>
      <c r="L159" s="267">
        <v>2904905</v>
      </c>
      <c r="M159" s="267">
        <v>2904905</v>
      </c>
      <c r="N159" s="267">
        <v>2904905</v>
      </c>
      <c r="O159" s="267">
        <v>2904905</v>
      </c>
      <c r="P159" s="267">
        <v>2902238</v>
      </c>
      <c r="Q159" s="267">
        <v>0</v>
      </c>
      <c r="R159" s="267">
        <f t="shared" si="5"/>
        <v>14521858</v>
      </c>
      <c r="S159" s="269"/>
      <c r="T159" s="269"/>
      <c r="U159" s="269"/>
      <c r="V159" s="269"/>
    </row>
    <row r="160" spans="1:22">
      <c r="A160" s="95">
        <v>34205</v>
      </c>
      <c r="B160" s="266" t="s">
        <v>531</v>
      </c>
      <c r="C160" s="267">
        <v>0</v>
      </c>
      <c r="D160" s="267">
        <v>0</v>
      </c>
      <c r="E160" s="267">
        <v>0</v>
      </c>
      <c r="F160" s="267">
        <v>0</v>
      </c>
      <c r="G160" s="267">
        <v>0</v>
      </c>
      <c r="H160" s="267">
        <v>0</v>
      </c>
      <c r="I160" s="267">
        <v>0</v>
      </c>
      <c r="J160" s="268">
        <f t="shared" si="4"/>
        <v>0</v>
      </c>
      <c r="K160" s="267">
        <v>5332580</v>
      </c>
      <c r="L160" s="267">
        <v>1066747</v>
      </c>
      <c r="M160" s="267">
        <v>1066747</v>
      </c>
      <c r="N160" s="267">
        <v>1066747</v>
      </c>
      <c r="O160" s="267">
        <v>1066747</v>
      </c>
      <c r="P160" s="267">
        <v>1065592</v>
      </c>
      <c r="Q160" s="267">
        <v>0</v>
      </c>
      <c r="R160" s="267">
        <f t="shared" si="5"/>
        <v>5332580</v>
      </c>
      <c r="S160" s="269"/>
      <c r="T160" s="269"/>
      <c r="U160" s="269"/>
      <c r="V160" s="269"/>
    </row>
    <row r="161" spans="1:22">
      <c r="A161" s="95">
        <v>34220</v>
      </c>
      <c r="B161" s="266" t="s">
        <v>532</v>
      </c>
      <c r="C161" s="267">
        <v>2738670</v>
      </c>
      <c r="D161" s="267">
        <v>547734</v>
      </c>
      <c r="E161" s="267">
        <v>547734</v>
      </c>
      <c r="F161" s="267">
        <v>547734</v>
      </c>
      <c r="G161" s="267">
        <v>547734</v>
      </c>
      <c r="H161" s="267">
        <v>547734</v>
      </c>
      <c r="I161" s="267">
        <v>0</v>
      </c>
      <c r="J161" s="268">
        <f t="shared" si="4"/>
        <v>2738670</v>
      </c>
      <c r="K161" s="267">
        <v>11242479</v>
      </c>
      <c r="L161" s="267">
        <v>2249097</v>
      </c>
      <c r="M161" s="267">
        <v>2249097</v>
      </c>
      <c r="N161" s="267">
        <v>2249097</v>
      </c>
      <c r="O161" s="267">
        <v>2249097</v>
      </c>
      <c r="P161" s="267">
        <v>2246091</v>
      </c>
      <c r="Q161" s="267">
        <v>0</v>
      </c>
      <c r="R161" s="267">
        <f t="shared" si="5"/>
        <v>11242479</v>
      </c>
      <c r="S161" s="269"/>
      <c r="T161" s="269"/>
      <c r="U161" s="269"/>
      <c r="V161" s="269"/>
    </row>
    <row r="162" spans="1:22">
      <c r="A162" s="95">
        <v>34230</v>
      </c>
      <c r="B162" s="266" t="s">
        <v>533</v>
      </c>
      <c r="C162" s="267">
        <v>0</v>
      </c>
      <c r="D162" s="267">
        <v>0</v>
      </c>
      <c r="E162" s="267">
        <v>0</v>
      </c>
      <c r="F162" s="267">
        <v>0</v>
      </c>
      <c r="G162" s="267">
        <v>0</v>
      </c>
      <c r="H162" s="267">
        <v>0</v>
      </c>
      <c r="I162" s="267">
        <v>0</v>
      </c>
      <c r="J162" s="268">
        <f t="shared" si="4"/>
        <v>0</v>
      </c>
      <c r="K162" s="267">
        <v>5297300</v>
      </c>
      <c r="L162" s="267">
        <v>1059712</v>
      </c>
      <c r="M162" s="267">
        <v>1059712</v>
      </c>
      <c r="N162" s="267">
        <v>1059712</v>
      </c>
      <c r="O162" s="267">
        <v>1059712</v>
      </c>
      <c r="P162" s="267">
        <v>1058452</v>
      </c>
      <c r="Q162" s="267">
        <v>0</v>
      </c>
      <c r="R162" s="267">
        <f t="shared" si="5"/>
        <v>5297300</v>
      </c>
      <c r="S162" s="269"/>
      <c r="T162" s="269"/>
      <c r="U162" s="269"/>
      <c r="V162" s="269"/>
    </row>
    <row r="163" spans="1:22">
      <c r="A163" s="95">
        <v>34300</v>
      </c>
      <c r="B163" s="266" t="s">
        <v>534</v>
      </c>
      <c r="C163" s="267">
        <v>11638605</v>
      </c>
      <c r="D163" s="267">
        <v>2327721</v>
      </c>
      <c r="E163" s="267">
        <v>2327721</v>
      </c>
      <c r="F163" s="267">
        <v>2327721</v>
      </c>
      <c r="G163" s="267">
        <v>2327721</v>
      </c>
      <c r="H163" s="267">
        <v>2327721</v>
      </c>
      <c r="I163" s="267">
        <v>0</v>
      </c>
      <c r="J163" s="268">
        <f t="shared" si="4"/>
        <v>11638605</v>
      </c>
      <c r="K163" s="267">
        <v>73997618</v>
      </c>
      <c r="L163" s="267">
        <v>14803481</v>
      </c>
      <c r="M163" s="267">
        <v>14803481</v>
      </c>
      <c r="N163" s="267">
        <v>14803481</v>
      </c>
      <c r="O163" s="267">
        <v>14803481</v>
      </c>
      <c r="P163" s="267">
        <v>14783694</v>
      </c>
      <c r="Q163" s="267">
        <v>0</v>
      </c>
      <c r="R163" s="267">
        <f t="shared" si="5"/>
        <v>73997618</v>
      </c>
      <c r="S163" s="269"/>
      <c r="T163" s="269"/>
      <c r="U163" s="269"/>
      <c r="V163" s="269"/>
    </row>
    <row r="164" spans="1:22">
      <c r="A164" s="95">
        <v>34400</v>
      </c>
      <c r="B164" s="266" t="s">
        <v>535</v>
      </c>
      <c r="C164" s="267">
        <v>0</v>
      </c>
      <c r="D164" s="267">
        <v>0</v>
      </c>
      <c r="E164" s="267">
        <v>0</v>
      </c>
      <c r="F164" s="267">
        <v>0</v>
      </c>
      <c r="G164" s="267">
        <v>0</v>
      </c>
      <c r="H164" s="267">
        <v>0</v>
      </c>
      <c r="I164" s="267">
        <v>0</v>
      </c>
      <c r="J164" s="268">
        <f t="shared" si="4"/>
        <v>0</v>
      </c>
      <c r="K164" s="267">
        <v>30372609</v>
      </c>
      <c r="L164" s="267">
        <v>6076105</v>
      </c>
      <c r="M164" s="267">
        <v>6076105</v>
      </c>
      <c r="N164" s="267">
        <v>6076105</v>
      </c>
      <c r="O164" s="267">
        <v>6076105</v>
      </c>
      <c r="P164" s="267">
        <v>6068189</v>
      </c>
      <c r="Q164" s="267">
        <v>0</v>
      </c>
      <c r="R164" s="267">
        <f t="shared" si="5"/>
        <v>30372609</v>
      </c>
      <c r="S164" s="269"/>
      <c r="T164" s="269"/>
      <c r="U164" s="269"/>
      <c r="V164" s="269"/>
    </row>
    <row r="165" spans="1:22">
      <c r="A165" s="95">
        <v>34405</v>
      </c>
      <c r="B165" s="266" t="s">
        <v>536</v>
      </c>
      <c r="C165" s="267">
        <v>0</v>
      </c>
      <c r="D165" s="267">
        <v>0</v>
      </c>
      <c r="E165" s="267">
        <v>0</v>
      </c>
      <c r="F165" s="267">
        <v>0</v>
      </c>
      <c r="G165" s="267">
        <v>0</v>
      </c>
      <c r="H165" s="267">
        <v>0</v>
      </c>
      <c r="I165" s="267">
        <v>0</v>
      </c>
      <c r="J165" s="268">
        <f t="shared" si="4"/>
        <v>0</v>
      </c>
      <c r="K165" s="267">
        <v>7600008</v>
      </c>
      <c r="L165" s="267">
        <v>1520302</v>
      </c>
      <c r="M165" s="267">
        <v>1520302</v>
      </c>
      <c r="N165" s="267">
        <v>1520302</v>
      </c>
      <c r="O165" s="267">
        <v>1520302</v>
      </c>
      <c r="P165" s="267">
        <v>1518800</v>
      </c>
      <c r="Q165" s="267">
        <v>0</v>
      </c>
      <c r="R165" s="267">
        <f t="shared" si="5"/>
        <v>7600008</v>
      </c>
      <c r="S165" s="269"/>
      <c r="T165" s="269"/>
      <c r="U165" s="269"/>
      <c r="V165" s="269"/>
    </row>
    <row r="166" spans="1:22">
      <c r="A166" s="95">
        <v>34500</v>
      </c>
      <c r="B166" s="266" t="s">
        <v>537</v>
      </c>
      <c r="C166" s="267">
        <v>3168065</v>
      </c>
      <c r="D166" s="267">
        <v>633613</v>
      </c>
      <c r="E166" s="267">
        <v>633613</v>
      </c>
      <c r="F166" s="267">
        <v>633613</v>
      </c>
      <c r="G166" s="267">
        <v>633613</v>
      </c>
      <c r="H166" s="267">
        <v>633613</v>
      </c>
      <c r="I166" s="267">
        <v>0</v>
      </c>
      <c r="J166" s="268">
        <f t="shared" si="4"/>
        <v>3168065</v>
      </c>
      <c r="K166" s="267">
        <v>52263535</v>
      </c>
      <c r="L166" s="267">
        <v>10455502</v>
      </c>
      <c r="M166" s="267">
        <v>10455502</v>
      </c>
      <c r="N166" s="267">
        <v>10455502</v>
      </c>
      <c r="O166" s="267">
        <v>10455502</v>
      </c>
      <c r="P166" s="267">
        <v>10441527</v>
      </c>
      <c r="Q166" s="267">
        <v>0</v>
      </c>
      <c r="R166" s="267">
        <f t="shared" si="5"/>
        <v>52263535</v>
      </c>
      <c r="S166" s="269"/>
      <c r="T166" s="269"/>
      <c r="U166" s="269"/>
      <c r="V166" s="269"/>
    </row>
    <row r="167" spans="1:22">
      <c r="A167" s="95">
        <v>34501</v>
      </c>
      <c r="B167" s="266" t="s">
        <v>538</v>
      </c>
      <c r="C167" s="267">
        <v>170360</v>
      </c>
      <c r="D167" s="267">
        <v>34072</v>
      </c>
      <c r="E167" s="267">
        <v>34072</v>
      </c>
      <c r="F167" s="267">
        <v>34072</v>
      </c>
      <c r="G167" s="267">
        <v>34072</v>
      </c>
      <c r="H167" s="267">
        <v>34072</v>
      </c>
      <c r="I167" s="267">
        <v>0</v>
      </c>
      <c r="J167" s="268">
        <f t="shared" si="4"/>
        <v>170360</v>
      </c>
      <c r="K167" s="267">
        <v>643038</v>
      </c>
      <c r="L167" s="267">
        <v>128642</v>
      </c>
      <c r="M167" s="267">
        <v>128642</v>
      </c>
      <c r="N167" s="267">
        <v>128642</v>
      </c>
      <c r="O167" s="267">
        <v>128642</v>
      </c>
      <c r="P167" s="267">
        <v>128470</v>
      </c>
      <c r="Q167" s="267">
        <v>0</v>
      </c>
      <c r="R167" s="267">
        <f t="shared" si="5"/>
        <v>643038</v>
      </c>
      <c r="S167" s="269"/>
      <c r="T167" s="269"/>
      <c r="U167" s="269"/>
      <c r="V167" s="269"/>
    </row>
    <row r="168" spans="1:22">
      <c r="A168" s="95">
        <v>34505</v>
      </c>
      <c r="B168" s="266" t="s">
        <v>539</v>
      </c>
      <c r="C168" s="267">
        <v>0</v>
      </c>
      <c r="D168" s="267">
        <v>0</v>
      </c>
      <c r="E168" s="267">
        <v>0</v>
      </c>
      <c r="F168" s="267">
        <v>0</v>
      </c>
      <c r="G168" s="267">
        <v>0</v>
      </c>
      <c r="H168" s="267">
        <v>0</v>
      </c>
      <c r="I168" s="267">
        <v>0</v>
      </c>
      <c r="J168" s="268">
        <f t="shared" si="4"/>
        <v>0</v>
      </c>
      <c r="K168" s="267">
        <v>6982274</v>
      </c>
      <c r="L168" s="267">
        <v>1396775</v>
      </c>
      <c r="M168" s="267">
        <v>1396775</v>
      </c>
      <c r="N168" s="267">
        <v>1396775</v>
      </c>
      <c r="O168" s="267">
        <v>1396775</v>
      </c>
      <c r="P168" s="267">
        <v>1395174</v>
      </c>
      <c r="Q168" s="267">
        <v>0</v>
      </c>
      <c r="R168" s="267">
        <f t="shared" si="5"/>
        <v>6982274</v>
      </c>
      <c r="S168" s="269"/>
      <c r="T168" s="269"/>
      <c r="U168" s="269"/>
      <c r="V168" s="269"/>
    </row>
    <row r="169" spans="1:22">
      <c r="A169" s="95">
        <v>34600</v>
      </c>
      <c r="B169" s="266" t="s">
        <v>540</v>
      </c>
      <c r="C169" s="267">
        <v>239235</v>
      </c>
      <c r="D169" s="267">
        <v>47847</v>
      </c>
      <c r="E169" s="267">
        <v>47847</v>
      </c>
      <c r="F169" s="267">
        <v>47847</v>
      </c>
      <c r="G169" s="267">
        <v>47847</v>
      </c>
      <c r="H169" s="267">
        <v>47847</v>
      </c>
      <c r="I169" s="267">
        <v>0</v>
      </c>
      <c r="J169" s="268">
        <f t="shared" si="4"/>
        <v>239235</v>
      </c>
      <c r="K169" s="267">
        <v>12125917</v>
      </c>
      <c r="L169" s="267">
        <v>2425832</v>
      </c>
      <c r="M169" s="267">
        <v>2425832</v>
      </c>
      <c r="N169" s="267">
        <v>2425832</v>
      </c>
      <c r="O169" s="267">
        <v>2425832</v>
      </c>
      <c r="P169" s="267">
        <v>2422589</v>
      </c>
      <c r="Q169" s="267">
        <v>0</v>
      </c>
      <c r="R169" s="267">
        <f t="shared" si="5"/>
        <v>12125917</v>
      </c>
      <c r="S169" s="269"/>
      <c r="T169" s="269"/>
      <c r="U169" s="269"/>
      <c r="V169" s="269"/>
    </row>
    <row r="170" spans="1:22">
      <c r="A170" s="95">
        <v>34605</v>
      </c>
      <c r="B170" s="266" t="s">
        <v>541</v>
      </c>
      <c r="C170" s="267">
        <v>0</v>
      </c>
      <c r="D170" s="267">
        <v>0</v>
      </c>
      <c r="E170" s="267">
        <v>0</v>
      </c>
      <c r="F170" s="267">
        <v>0</v>
      </c>
      <c r="G170" s="267">
        <v>0</v>
      </c>
      <c r="H170" s="267">
        <v>0</v>
      </c>
      <c r="I170" s="267">
        <v>0</v>
      </c>
      <c r="J170" s="268">
        <f t="shared" si="4"/>
        <v>0</v>
      </c>
      <c r="K170" s="267">
        <v>3320532</v>
      </c>
      <c r="L170" s="267">
        <v>664245</v>
      </c>
      <c r="M170" s="267">
        <v>664245</v>
      </c>
      <c r="N170" s="267">
        <v>664245</v>
      </c>
      <c r="O170" s="267">
        <v>664245</v>
      </c>
      <c r="P170" s="267">
        <v>663552</v>
      </c>
      <c r="Q170" s="267">
        <v>0</v>
      </c>
      <c r="R170" s="267">
        <f t="shared" si="5"/>
        <v>3320532</v>
      </c>
      <c r="S170" s="269"/>
      <c r="T170" s="269"/>
      <c r="U170" s="269"/>
      <c r="V170" s="269"/>
    </row>
    <row r="171" spans="1:22">
      <c r="A171" s="95">
        <v>34700</v>
      </c>
      <c r="B171" s="266" t="s">
        <v>542</v>
      </c>
      <c r="C171" s="267">
        <v>1377955</v>
      </c>
      <c r="D171" s="267">
        <v>275591</v>
      </c>
      <c r="E171" s="267">
        <v>275591</v>
      </c>
      <c r="F171" s="267">
        <v>275591</v>
      </c>
      <c r="G171" s="267">
        <v>275591</v>
      </c>
      <c r="H171" s="267">
        <v>275591</v>
      </c>
      <c r="I171" s="267">
        <v>0</v>
      </c>
      <c r="J171" s="268">
        <f t="shared" si="4"/>
        <v>1377955</v>
      </c>
      <c r="K171" s="267">
        <v>34137427</v>
      </c>
      <c r="L171" s="267">
        <v>6829311</v>
      </c>
      <c r="M171" s="267">
        <v>6829311</v>
      </c>
      <c r="N171" s="267">
        <v>6829311</v>
      </c>
      <c r="O171" s="267">
        <v>6829311</v>
      </c>
      <c r="P171" s="267">
        <v>6820183</v>
      </c>
      <c r="Q171" s="267">
        <v>0</v>
      </c>
      <c r="R171" s="267">
        <f t="shared" si="5"/>
        <v>34137427</v>
      </c>
      <c r="S171" s="269"/>
      <c r="T171" s="269"/>
      <c r="U171" s="269"/>
      <c r="V171" s="269"/>
    </row>
    <row r="172" spans="1:22">
      <c r="A172" s="95">
        <v>34800</v>
      </c>
      <c r="B172" s="266" t="s">
        <v>543</v>
      </c>
      <c r="C172" s="267">
        <v>1129155</v>
      </c>
      <c r="D172" s="267">
        <v>225831</v>
      </c>
      <c r="E172" s="267">
        <v>225831</v>
      </c>
      <c r="F172" s="267">
        <v>225831</v>
      </c>
      <c r="G172" s="267">
        <v>225831</v>
      </c>
      <c r="H172" s="267">
        <v>225831</v>
      </c>
      <c r="I172" s="267">
        <v>0</v>
      </c>
      <c r="J172" s="268">
        <f t="shared" si="4"/>
        <v>1129155</v>
      </c>
      <c r="K172" s="267">
        <v>3790252</v>
      </c>
      <c r="L172" s="267">
        <v>758253</v>
      </c>
      <c r="M172" s="267">
        <v>758253</v>
      </c>
      <c r="N172" s="267">
        <v>758253</v>
      </c>
      <c r="O172" s="267">
        <v>758253</v>
      </c>
      <c r="P172" s="267">
        <v>757240</v>
      </c>
      <c r="Q172" s="267">
        <v>0</v>
      </c>
      <c r="R172" s="267">
        <f t="shared" si="5"/>
        <v>3790252</v>
      </c>
      <c r="S172" s="269"/>
      <c r="T172" s="269"/>
      <c r="U172" s="269"/>
      <c r="V172" s="269"/>
    </row>
    <row r="173" spans="1:22">
      <c r="A173" s="95">
        <v>34900</v>
      </c>
      <c r="B173" s="266" t="s">
        <v>544</v>
      </c>
      <c r="C173" s="267">
        <v>7115840</v>
      </c>
      <c r="D173" s="267">
        <v>1423168</v>
      </c>
      <c r="E173" s="267">
        <v>1423168</v>
      </c>
      <c r="F173" s="267">
        <v>1423168</v>
      </c>
      <c r="G173" s="267">
        <v>1423168</v>
      </c>
      <c r="H173" s="267">
        <v>1423168</v>
      </c>
      <c r="I173" s="267">
        <v>0</v>
      </c>
      <c r="J173" s="268">
        <f t="shared" si="4"/>
        <v>7115840</v>
      </c>
      <c r="K173" s="267">
        <v>75540491</v>
      </c>
      <c r="L173" s="267">
        <v>15112138</v>
      </c>
      <c r="M173" s="267">
        <v>15112138</v>
      </c>
      <c r="N173" s="267">
        <v>15112138</v>
      </c>
      <c r="O173" s="267">
        <v>15112138</v>
      </c>
      <c r="P173" s="267">
        <v>15091939</v>
      </c>
      <c r="Q173" s="267">
        <v>0</v>
      </c>
      <c r="R173" s="267">
        <f t="shared" si="5"/>
        <v>75540491</v>
      </c>
      <c r="S173" s="269"/>
      <c r="T173" s="269"/>
      <c r="U173" s="269"/>
      <c r="V173" s="269"/>
    </row>
    <row r="174" spans="1:22">
      <c r="A174" s="95">
        <v>34901</v>
      </c>
      <c r="B174" s="266" t="s">
        <v>545</v>
      </c>
      <c r="C174" s="267">
        <v>323050</v>
      </c>
      <c r="D174" s="267">
        <v>64610</v>
      </c>
      <c r="E174" s="267">
        <v>64610</v>
      </c>
      <c r="F174" s="267">
        <v>64610</v>
      </c>
      <c r="G174" s="267">
        <v>64610</v>
      </c>
      <c r="H174" s="267">
        <v>64610</v>
      </c>
      <c r="I174" s="267">
        <v>0</v>
      </c>
      <c r="J174" s="268">
        <f t="shared" si="4"/>
        <v>323050</v>
      </c>
      <c r="K174" s="267">
        <v>1978401</v>
      </c>
      <c r="L174" s="267">
        <v>395786</v>
      </c>
      <c r="M174" s="267">
        <v>395786</v>
      </c>
      <c r="N174" s="267">
        <v>395786</v>
      </c>
      <c r="O174" s="267">
        <v>395786</v>
      </c>
      <c r="P174" s="267">
        <v>395257</v>
      </c>
      <c r="Q174" s="267">
        <v>0</v>
      </c>
      <c r="R174" s="267">
        <f t="shared" si="5"/>
        <v>1978401</v>
      </c>
      <c r="S174" s="269"/>
      <c r="T174" s="269"/>
      <c r="U174" s="269"/>
      <c r="V174" s="269"/>
    </row>
    <row r="175" spans="1:22">
      <c r="A175" s="95">
        <v>34903</v>
      </c>
      <c r="B175" s="266" t="s">
        <v>546</v>
      </c>
      <c r="C175" s="267">
        <v>11945</v>
      </c>
      <c r="D175" s="267">
        <v>2389</v>
      </c>
      <c r="E175" s="267">
        <v>2389</v>
      </c>
      <c r="F175" s="267">
        <v>2389</v>
      </c>
      <c r="G175" s="267">
        <v>2389</v>
      </c>
      <c r="H175" s="267">
        <v>2389</v>
      </c>
      <c r="I175" s="267">
        <v>0</v>
      </c>
      <c r="J175" s="268">
        <f t="shared" si="4"/>
        <v>11945</v>
      </c>
      <c r="K175" s="267">
        <v>119523</v>
      </c>
      <c r="L175" s="267">
        <v>23911</v>
      </c>
      <c r="M175" s="267">
        <v>23911</v>
      </c>
      <c r="N175" s="267">
        <v>23911</v>
      </c>
      <c r="O175" s="267">
        <v>23911</v>
      </c>
      <c r="P175" s="267">
        <v>23879</v>
      </c>
      <c r="Q175" s="267">
        <v>0</v>
      </c>
      <c r="R175" s="267">
        <f t="shared" si="5"/>
        <v>119523</v>
      </c>
      <c r="S175" s="269"/>
      <c r="T175" s="269"/>
      <c r="U175" s="269"/>
      <c r="V175" s="269"/>
    </row>
    <row r="176" spans="1:22">
      <c r="A176" s="95">
        <v>34905</v>
      </c>
      <c r="B176" s="266" t="s">
        <v>547</v>
      </c>
      <c r="C176" s="267">
        <v>0</v>
      </c>
      <c r="D176" s="267">
        <v>0</v>
      </c>
      <c r="E176" s="267">
        <v>0</v>
      </c>
      <c r="F176" s="267">
        <v>0</v>
      </c>
      <c r="G176" s="267">
        <v>0</v>
      </c>
      <c r="H176" s="267">
        <v>0</v>
      </c>
      <c r="I176" s="267">
        <v>0</v>
      </c>
      <c r="J176" s="268">
        <f t="shared" si="4"/>
        <v>0</v>
      </c>
      <c r="K176" s="267">
        <v>8667183</v>
      </c>
      <c r="L176" s="267">
        <v>1733798</v>
      </c>
      <c r="M176" s="267">
        <v>1733798</v>
      </c>
      <c r="N176" s="267">
        <v>1733798</v>
      </c>
      <c r="O176" s="267">
        <v>1733798</v>
      </c>
      <c r="P176" s="267">
        <v>1731991</v>
      </c>
      <c r="Q176" s="267">
        <v>0</v>
      </c>
      <c r="R176" s="267">
        <f t="shared" si="5"/>
        <v>8667183</v>
      </c>
      <c r="S176" s="269"/>
      <c r="T176" s="269"/>
      <c r="U176" s="269"/>
      <c r="V176" s="269"/>
    </row>
    <row r="177" spans="1:22">
      <c r="A177" s="95">
        <v>34910</v>
      </c>
      <c r="B177" s="266" t="s">
        <v>548</v>
      </c>
      <c r="C177" s="267">
        <v>1476235</v>
      </c>
      <c r="D177" s="267">
        <v>295247</v>
      </c>
      <c r="E177" s="267">
        <v>295247</v>
      </c>
      <c r="F177" s="267">
        <v>295247</v>
      </c>
      <c r="G177" s="267">
        <v>295247</v>
      </c>
      <c r="H177" s="267">
        <v>295247</v>
      </c>
      <c r="I177" s="267">
        <v>0</v>
      </c>
      <c r="J177" s="268">
        <f t="shared" si="4"/>
        <v>1476235</v>
      </c>
      <c r="K177" s="267">
        <v>23587063</v>
      </c>
      <c r="L177" s="267">
        <v>4718674</v>
      </c>
      <c r="M177" s="267">
        <v>4718674</v>
      </c>
      <c r="N177" s="267">
        <v>4718674</v>
      </c>
      <c r="O177" s="267">
        <v>4718674</v>
      </c>
      <c r="P177" s="267">
        <v>4712367</v>
      </c>
      <c r="Q177" s="267">
        <v>0</v>
      </c>
      <c r="R177" s="267">
        <f t="shared" si="5"/>
        <v>23587063</v>
      </c>
      <c r="S177" s="269"/>
      <c r="T177" s="269"/>
      <c r="U177" s="269"/>
      <c r="V177" s="269"/>
    </row>
    <row r="178" spans="1:22">
      <c r="A178" s="95">
        <v>35000</v>
      </c>
      <c r="B178" s="266" t="s">
        <v>549</v>
      </c>
      <c r="C178" s="267">
        <v>2093200</v>
      </c>
      <c r="D178" s="267">
        <v>418640</v>
      </c>
      <c r="E178" s="267">
        <v>418640</v>
      </c>
      <c r="F178" s="267">
        <v>418640</v>
      </c>
      <c r="G178" s="267">
        <v>418640</v>
      </c>
      <c r="H178" s="267">
        <v>418640</v>
      </c>
      <c r="I178" s="267">
        <v>0</v>
      </c>
      <c r="J178" s="268">
        <f t="shared" si="4"/>
        <v>2093200</v>
      </c>
      <c r="K178" s="267">
        <v>15509443</v>
      </c>
      <c r="L178" s="267">
        <v>3102718</v>
      </c>
      <c r="M178" s="267">
        <v>3102718</v>
      </c>
      <c r="N178" s="267">
        <v>3102718</v>
      </c>
      <c r="O178" s="267">
        <v>3102718</v>
      </c>
      <c r="P178" s="267">
        <v>3098571</v>
      </c>
      <c r="Q178" s="267">
        <v>0</v>
      </c>
      <c r="R178" s="267">
        <f t="shared" si="5"/>
        <v>15509443</v>
      </c>
      <c r="S178" s="269"/>
      <c r="T178" s="269"/>
      <c r="U178" s="269"/>
      <c r="V178" s="269"/>
    </row>
    <row r="179" spans="1:22">
      <c r="A179" s="95">
        <v>35005</v>
      </c>
      <c r="B179" s="266" t="s">
        <v>550</v>
      </c>
      <c r="C179" s="267">
        <v>0</v>
      </c>
      <c r="D179" s="267">
        <v>0</v>
      </c>
      <c r="E179" s="267">
        <v>0</v>
      </c>
      <c r="F179" s="267">
        <v>0</v>
      </c>
      <c r="G179" s="267">
        <v>0</v>
      </c>
      <c r="H179" s="267">
        <v>0</v>
      </c>
      <c r="I179" s="267">
        <v>0</v>
      </c>
      <c r="J179" s="268">
        <f t="shared" si="4"/>
        <v>0</v>
      </c>
      <c r="K179" s="267">
        <v>7654533</v>
      </c>
      <c r="L179" s="267">
        <v>1531263</v>
      </c>
      <c r="M179" s="267">
        <v>1531263</v>
      </c>
      <c r="N179" s="267">
        <v>1531263</v>
      </c>
      <c r="O179" s="267">
        <v>1531263</v>
      </c>
      <c r="P179" s="267">
        <v>1529481</v>
      </c>
      <c r="Q179" s="267">
        <v>0</v>
      </c>
      <c r="R179" s="267">
        <f t="shared" si="5"/>
        <v>7654533</v>
      </c>
      <c r="S179" s="269"/>
      <c r="T179" s="269"/>
      <c r="U179" s="269"/>
      <c r="V179" s="269"/>
    </row>
    <row r="180" spans="1:22">
      <c r="A180" s="95">
        <v>35100</v>
      </c>
      <c r="B180" s="266" t="s">
        <v>551</v>
      </c>
      <c r="C180" s="267">
        <v>23270860</v>
      </c>
      <c r="D180" s="267">
        <v>4654172</v>
      </c>
      <c r="E180" s="267">
        <v>4654172</v>
      </c>
      <c r="F180" s="267">
        <v>4654172</v>
      </c>
      <c r="G180" s="267">
        <v>4654172</v>
      </c>
      <c r="H180" s="267">
        <v>4654172</v>
      </c>
      <c r="I180" s="267">
        <v>0</v>
      </c>
      <c r="J180" s="268">
        <f t="shared" si="4"/>
        <v>23270860</v>
      </c>
      <c r="K180" s="267">
        <v>137686463</v>
      </c>
      <c r="L180" s="267">
        <v>27544656</v>
      </c>
      <c r="M180" s="267">
        <v>27544656</v>
      </c>
      <c r="N180" s="267">
        <v>27544656</v>
      </c>
      <c r="O180" s="267">
        <v>27544656</v>
      </c>
      <c r="P180" s="267">
        <v>27507839</v>
      </c>
      <c r="Q180" s="267">
        <v>0</v>
      </c>
      <c r="R180" s="267">
        <f t="shared" si="5"/>
        <v>137686463</v>
      </c>
      <c r="S180" s="269"/>
      <c r="T180" s="269"/>
      <c r="U180" s="269"/>
      <c r="V180" s="269"/>
    </row>
    <row r="181" spans="1:22">
      <c r="A181" s="95">
        <v>35105</v>
      </c>
      <c r="B181" s="266" t="s">
        <v>552</v>
      </c>
      <c r="C181" s="267">
        <v>0</v>
      </c>
      <c r="D181" s="267">
        <v>0</v>
      </c>
      <c r="E181" s="267">
        <v>0</v>
      </c>
      <c r="F181" s="267">
        <v>0</v>
      </c>
      <c r="G181" s="267">
        <v>0</v>
      </c>
      <c r="H181" s="267">
        <v>0</v>
      </c>
      <c r="I181" s="267">
        <v>0</v>
      </c>
      <c r="J181" s="268">
        <f t="shared" si="4"/>
        <v>0</v>
      </c>
      <c r="K181" s="267">
        <v>13960696</v>
      </c>
      <c r="L181" s="267">
        <v>2792741</v>
      </c>
      <c r="M181" s="267">
        <v>2792741</v>
      </c>
      <c r="N181" s="267">
        <v>2792741</v>
      </c>
      <c r="O181" s="267">
        <v>2792741</v>
      </c>
      <c r="P181" s="267">
        <v>2789732</v>
      </c>
      <c r="Q181" s="267">
        <v>0</v>
      </c>
      <c r="R181" s="267">
        <f t="shared" si="5"/>
        <v>13960696</v>
      </c>
      <c r="S181" s="269"/>
      <c r="T181" s="269"/>
      <c r="U181" s="269"/>
      <c r="V181" s="269"/>
    </row>
    <row r="182" spans="1:22">
      <c r="A182" s="95">
        <v>35106</v>
      </c>
      <c r="B182" s="266" t="s">
        <v>553</v>
      </c>
      <c r="C182" s="267">
        <v>107675</v>
      </c>
      <c r="D182" s="267">
        <v>21535</v>
      </c>
      <c r="E182" s="267">
        <v>21535</v>
      </c>
      <c r="F182" s="267">
        <v>21535</v>
      </c>
      <c r="G182" s="267">
        <v>21535</v>
      </c>
      <c r="H182" s="267">
        <v>21535</v>
      </c>
      <c r="I182" s="267">
        <v>0</v>
      </c>
      <c r="J182" s="268">
        <f t="shared" si="4"/>
        <v>107675</v>
      </c>
      <c r="K182" s="267">
        <v>3082336</v>
      </c>
      <c r="L182" s="267">
        <v>616632</v>
      </c>
      <c r="M182" s="267">
        <v>616632</v>
      </c>
      <c r="N182" s="267">
        <v>616632</v>
      </c>
      <c r="O182" s="267">
        <v>616632</v>
      </c>
      <c r="P182" s="267">
        <v>615808</v>
      </c>
      <c r="Q182" s="267">
        <v>0</v>
      </c>
      <c r="R182" s="267">
        <f t="shared" si="5"/>
        <v>3082336</v>
      </c>
      <c r="S182" s="269"/>
      <c r="T182" s="269"/>
      <c r="U182" s="269"/>
      <c r="V182" s="269"/>
    </row>
    <row r="183" spans="1:22">
      <c r="A183" s="95">
        <v>35200</v>
      </c>
      <c r="B183" s="266" t="s">
        <v>554</v>
      </c>
      <c r="C183" s="267">
        <v>507955</v>
      </c>
      <c r="D183" s="267">
        <v>101591</v>
      </c>
      <c r="E183" s="267">
        <v>101591</v>
      </c>
      <c r="F183" s="267">
        <v>101591</v>
      </c>
      <c r="G183" s="267">
        <v>101591</v>
      </c>
      <c r="H183" s="267">
        <v>101591</v>
      </c>
      <c r="I183" s="267">
        <v>0</v>
      </c>
      <c r="J183" s="268">
        <f t="shared" si="4"/>
        <v>507955</v>
      </c>
      <c r="K183" s="267">
        <v>5744459</v>
      </c>
      <c r="L183" s="267">
        <v>1149199</v>
      </c>
      <c r="M183" s="267">
        <v>1149199</v>
      </c>
      <c r="N183" s="267">
        <v>1149199</v>
      </c>
      <c r="O183" s="267">
        <v>1149199</v>
      </c>
      <c r="P183" s="267">
        <v>1147663</v>
      </c>
      <c r="Q183" s="267">
        <v>0</v>
      </c>
      <c r="R183" s="267">
        <f t="shared" si="5"/>
        <v>5744459</v>
      </c>
      <c r="S183" s="269"/>
      <c r="T183" s="269"/>
      <c r="U183" s="269"/>
      <c r="V183" s="269"/>
    </row>
    <row r="184" spans="1:22">
      <c r="A184" s="95">
        <v>35300</v>
      </c>
      <c r="B184" s="266" t="s">
        <v>555</v>
      </c>
      <c r="C184" s="267">
        <v>10871745</v>
      </c>
      <c r="D184" s="267">
        <v>2174349</v>
      </c>
      <c r="E184" s="267">
        <v>2174349</v>
      </c>
      <c r="F184" s="267">
        <v>2174349</v>
      </c>
      <c r="G184" s="267">
        <v>2174349</v>
      </c>
      <c r="H184" s="267">
        <v>2174349</v>
      </c>
      <c r="I184" s="267">
        <v>0</v>
      </c>
      <c r="J184" s="268">
        <f t="shared" si="4"/>
        <v>10871745</v>
      </c>
      <c r="K184" s="267">
        <v>41623635</v>
      </c>
      <c r="L184" s="267">
        <v>8326953</v>
      </c>
      <c r="M184" s="267">
        <v>8326953</v>
      </c>
      <c r="N184" s="267">
        <v>8326953</v>
      </c>
      <c r="O184" s="267">
        <v>8326953</v>
      </c>
      <c r="P184" s="267">
        <v>8315823</v>
      </c>
      <c r="Q184" s="267">
        <v>0</v>
      </c>
      <c r="R184" s="267">
        <f t="shared" si="5"/>
        <v>41623635</v>
      </c>
      <c r="S184" s="269"/>
      <c r="T184" s="269"/>
      <c r="U184" s="269"/>
      <c r="V184" s="269"/>
    </row>
    <row r="185" spans="1:22">
      <c r="A185" s="95">
        <v>35305</v>
      </c>
      <c r="B185" s="266" t="s">
        <v>556</v>
      </c>
      <c r="C185" s="267">
        <v>0</v>
      </c>
      <c r="D185" s="267">
        <v>0</v>
      </c>
      <c r="E185" s="267">
        <v>0</v>
      </c>
      <c r="F185" s="267">
        <v>0</v>
      </c>
      <c r="G185" s="267">
        <v>0</v>
      </c>
      <c r="H185" s="267">
        <v>0</v>
      </c>
      <c r="I185" s="267">
        <v>0</v>
      </c>
      <c r="J185" s="268">
        <f t="shared" si="4"/>
        <v>0</v>
      </c>
      <c r="K185" s="267">
        <v>15301119</v>
      </c>
      <c r="L185" s="267">
        <v>3060967</v>
      </c>
      <c r="M185" s="267">
        <v>3060967</v>
      </c>
      <c r="N185" s="267">
        <v>3060967</v>
      </c>
      <c r="O185" s="267">
        <v>3060967</v>
      </c>
      <c r="P185" s="267">
        <v>3057251</v>
      </c>
      <c r="Q185" s="267">
        <v>0</v>
      </c>
      <c r="R185" s="267">
        <f t="shared" si="5"/>
        <v>15301119</v>
      </c>
      <c r="S185" s="269"/>
      <c r="T185" s="269"/>
      <c r="U185" s="269"/>
      <c r="V185" s="269"/>
    </row>
    <row r="186" spans="1:22">
      <c r="A186" s="95">
        <v>35400</v>
      </c>
      <c r="B186" s="266" t="s">
        <v>557</v>
      </c>
      <c r="C186" s="267">
        <v>826440</v>
      </c>
      <c r="D186" s="267">
        <v>165288</v>
      </c>
      <c r="E186" s="267">
        <v>165288</v>
      </c>
      <c r="F186" s="267">
        <v>165288</v>
      </c>
      <c r="G186" s="267">
        <v>165288</v>
      </c>
      <c r="H186" s="267">
        <v>165288</v>
      </c>
      <c r="I186" s="267">
        <v>0</v>
      </c>
      <c r="J186" s="268">
        <f t="shared" si="4"/>
        <v>826440</v>
      </c>
      <c r="K186" s="267">
        <v>30769453</v>
      </c>
      <c r="L186" s="267">
        <v>6155536</v>
      </c>
      <c r="M186" s="267">
        <v>6155536</v>
      </c>
      <c r="N186" s="267">
        <v>6155536</v>
      </c>
      <c r="O186" s="267">
        <v>6155536</v>
      </c>
      <c r="P186" s="267">
        <v>6147309</v>
      </c>
      <c r="Q186" s="267">
        <v>0</v>
      </c>
      <c r="R186" s="267">
        <f t="shared" si="5"/>
        <v>30769453</v>
      </c>
      <c r="S186" s="269"/>
      <c r="T186" s="269"/>
      <c r="U186" s="269"/>
      <c r="V186" s="269"/>
    </row>
    <row r="187" spans="1:22">
      <c r="A187" s="95">
        <v>35401</v>
      </c>
      <c r="B187" s="266" t="s">
        <v>558</v>
      </c>
      <c r="C187" s="267">
        <v>305965</v>
      </c>
      <c r="D187" s="267">
        <v>61193</v>
      </c>
      <c r="E187" s="267">
        <v>61193</v>
      </c>
      <c r="F187" s="267">
        <v>61193</v>
      </c>
      <c r="G187" s="267">
        <v>61193</v>
      </c>
      <c r="H187" s="267">
        <v>61193</v>
      </c>
      <c r="I187" s="267">
        <v>0</v>
      </c>
      <c r="J187" s="268">
        <f t="shared" si="4"/>
        <v>305965</v>
      </c>
      <c r="K187" s="267">
        <v>378354</v>
      </c>
      <c r="L187" s="267">
        <v>75691</v>
      </c>
      <c r="M187" s="267">
        <v>75691</v>
      </c>
      <c r="N187" s="267">
        <v>75691</v>
      </c>
      <c r="O187" s="267">
        <v>75691</v>
      </c>
      <c r="P187" s="267">
        <v>75590</v>
      </c>
      <c r="Q187" s="267">
        <v>0</v>
      </c>
      <c r="R187" s="267">
        <f t="shared" si="5"/>
        <v>378354</v>
      </c>
      <c r="S187" s="269"/>
      <c r="T187" s="269"/>
      <c r="U187" s="269"/>
      <c r="V187" s="269"/>
    </row>
    <row r="188" spans="1:22">
      <c r="A188" s="95">
        <v>35405</v>
      </c>
      <c r="B188" s="266" t="s">
        <v>559</v>
      </c>
      <c r="C188" s="267">
        <v>0</v>
      </c>
      <c r="D188" s="267">
        <v>0</v>
      </c>
      <c r="E188" s="267">
        <v>0</v>
      </c>
      <c r="F188" s="267">
        <v>0</v>
      </c>
      <c r="G188" s="267">
        <v>0</v>
      </c>
      <c r="H188" s="267">
        <v>0</v>
      </c>
      <c r="I188" s="267">
        <v>0</v>
      </c>
      <c r="J188" s="268">
        <f t="shared" si="4"/>
        <v>0</v>
      </c>
      <c r="K188" s="267">
        <v>11842238</v>
      </c>
      <c r="L188" s="267">
        <v>2368982</v>
      </c>
      <c r="M188" s="267">
        <v>2368982</v>
      </c>
      <c r="N188" s="267">
        <v>2368982</v>
      </c>
      <c r="O188" s="267">
        <v>2368982</v>
      </c>
      <c r="P188" s="267">
        <v>2366310</v>
      </c>
      <c r="Q188" s="267">
        <v>0</v>
      </c>
      <c r="R188" s="267">
        <f t="shared" si="5"/>
        <v>11842238</v>
      </c>
      <c r="S188" s="269"/>
      <c r="T188" s="269"/>
      <c r="U188" s="269"/>
      <c r="V188" s="269"/>
    </row>
    <row r="189" spans="1:22">
      <c r="A189" s="95">
        <v>35500</v>
      </c>
      <c r="B189" s="266" t="s">
        <v>560</v>
      </c>
      <c r="C189" s="267">
        <v>0</v>
      </c>
      <c r="D189" s="267">
        <v>0</v>
      </c>
      <c r="E189" s="267">
        <v>0</v>
      </c>
      <c r="F189" s="267">
        <v>0</v>
      </c>
      <c r="G189" s="267">
        <v>0</v>
      </c>
      <c r="H189" s="267">
        <v>0</v>
      </c>
      <c r="I189" s="267">
        <v>0</v>
      </c>
      <c r="J189" s="268">
        <f t="shared" si="4"/>
        <v>0</v>
      </c>
      <c r="K189" s="267">
        <v>44824425</v>
      </c>
      <c r="L189" s="267">
        <v>8967183</v>
      </c>
      <c r="M189" s="267">
        <v>8967183</v>
      </c>
      <c r="N189" s="267">
        <v>8967183</v>
      </c>
      <c r="O189" s="267">
        <v>8967183</v>
      </c>
      <c r="P189" s="267">
        <v>8955693</v>
      </c>
      <c r="Q189" s="267">
        <v>0</v>
      </c>
      <c r="R189" s="267">
        <f t="shared" si="5"/>
        <v>44824425</v>
      </c>
      <c r="S189" s="269"/>
      <c r="T189" s="269"/>
      <c r="U189" s="269"/>
      <c r="V189" s="269"/>
    </row>
    <row r="190" spans="1:22">
      <c r="A190" s="95">
        <v>35600</v>
      </c>
      <c r="B190" s="266" t="s">
        <v>561</v>
      </c>
      <c r="C190" s="267">
        <v>3385705</v>
      </c>
      <c r="D190" s="267">
        <v>677141</v>
      </c>
      <c r="E190" s="267">
        <v>677141</v>
      </c>
      <c r="F190" s="267">
        <v>677141</v>
      </c>
      <c r="G190" s="267">
        <v>677141</v>
      </c>
      <c r="H190" s="267">
        <v>677141</v>
      </c>
      <c r="I190" s="267">
        <v>0</v>
      </c>
      <c r="J190" s="268">
        <f t="shared" si="4"/>
        <v>3385705</v>
      </c>
      <c r="K190" s="267">
        <v>17740957</v>
      </c>
      <c r="L190" s="267">
        <v>3549140</v>
      </c>
      <c r="M190" s="267">
        <v>3549140</v>
      </c>
      <c r="N190" s="267">
        <v>3549140</v>
      </c>
      <c r="O190" s="267">
        <v>3549140</v>
      </c>
      <c r="P190" s="267">
        <v>3544397</v>
      </c>
      <c r="Q190" s="267">
        <v>0</v>
      </c>
      <c r="R190" s="267">
        <f t="shared" si="5"/>
        <v>17740957</v>
      </c>
      <c r="S190" s="269"/>
      <c r="T190" s="269"/>
      <c r="U190" s="269"/>
      <c r="V190" s="269"/>
    </row>
    <row r="191" spans="1:22">
      <c r="A191" s="95">
        <v>35700</v>
      </c>
      <c r="B191" s="266" t="s">
        <v>562</v>
      </c>
      <c r="C191" s="267">
        <v>1667550</v>
      </c>
      <c r="D191" s="267">
        <v>333510</v>
      </c>
      <c r="E191" s="267">
        <v>333510</v>
      </c>
      <c r="F191" s="267">
        <v>333510</v>
      </c>
      <c r="G191" s="267">
        <v>333510</v>
      </c>
      <c r="H191" s="267">
        <v>333510</v>
      </c>
      <c r="I191" s="267">
        <v>0</v>
      </c>
      <c r="J191" s="268">
        <f t="shared" si="4"/>
        <v>1667550</v>
      </c>
      <c r="K191" s="267">
        <v>9921327</v>
      </c>
      <c r="L191" s="267">
        <v>1984796</v>
      </c>
      <c r="M191" s="267">
        <v>1984796</v>
      </c>
      <c r="N191" s="267">
        <v>1984796</v>
      </c>
      <c r="O191" s="267">
        <v>1984796</v>
      </c>
      <c r="P191" s="267">
        <v>1982143</v>
      </c>
      <c r="Q191" s="267">
        <v>0</v>
      </c>
      <c r="R191" s="267">
        <f t="shared" si="5"/>
        <v>9921327</v>
      </c>
      <c r="S191" s="269"/>
      <c r="T191" s="269"/>
      <c r="U191" s="269"/>
      <c r="V191" s="269"/>
    </row>
    <row r="192" spans="1:22">
      <c r="A192" s="95">
        <v>35800</v>
      </c>
      <c r="B192" s="266" t="s">
        <v>563</v>
      </c>
      <c r="C192" s="267">
        <v>586775</v>
      </c>
      <c r="D192" s="267">
        <v>117355</v>
      </c>
      <c r="E192" s="267">
        <v>117355</v>
      </c>
      <c r="F192" s="267">
        <v>117355</v>
      </c>
      <c r="G192" s="267">
        <v>117355</v>
      </c>
      <c r="H192" s="267">
        <v>117355</v>
      </c>
      <c r="I192" s="267">
        <v>0</v>
      </c>
      <c r="J192" s="268">
        <f t="shared" si="4"/>
        <v>586775</v>
      </c>
      <c r="K192" s="267">
        <v>13692168</v>
      </c>
      <c r="L192" s="267">
        <v>2739166</v>
      </c>
      <c r="M192" s="267">
        <v>2739166</v>
      </c>
      <c r="N192" s="267">
        <v>2739166</v>
      </c>
      <c r="O192" s="267">
        <v>2739166</v>
      </c>
      <c r="P192" s="267">
        <v>2735504</v>
      </c>
      <c r="Q192" s="267">
        <v>0</v>
      </c>
      <c r="R192" s="267">
        <f t="shared" si="5"/>
        <v>13692168</v>
      </c>
      <c r="S192" s="269"/>
      <c r="T192" s="269"/>
      <c r="U192" s="269"/>
      <c r="V192" s="269"/>
    </row>
    <row r="193" spans="1:22">
      <c r="A193" s="95">
        <v>35805</v>
      </c>
      <c r="B193" s="266" t="s">
        <v>564</v>
      </c>
      <c r="C193" s="267">
        <v>241470</v>
      </c>
      <c r="D193" s="267">
        <v>48294</v>
      </c>
      <c r="E193" s="267">
        <v>48294</v>
      </c>
      <c r="F193" s="267">
        <v>48294</v>
      </c>
      <c r="G193" s="267">
        <v>48294</v>
      </c>
      <c r="H193" s="267">
        <v>48294</v>
      </c>
      <c r="I193" s="267">
        <v>0</v>
      </c>
      <c r="J193" s="268">
        <f t="shared" si="4"/>
        <v>241470</v>
      </c>
      <c r="K193" s="267">
        <v>2177608</v>
      </c>
      <c r="L193" s="267">
        <v>435638</v>
      </c>
      <c r="M193" s="267">
        <v>435638</v>
      </c>
      <c r="N193" s="267">
        <v>435638</v>
      </c>
      <c r="O193" s="267">
        <v>435638</v>
      </c>
      <c r="P193" s="267">
        <v>435056</v>
      </c>
      <c r="Q193" s="267">
        <v>0</v>
      </c>
      <c r="R193" s="267">
        <f t="shared" si="5"/>
        <v>2177608</v>
      </c>
      <c r="S193" s="269"/>
      <c r="T193" s="269"/>
      <c r="U193" s="269"/>
      <c r="V193" s="269"/>
    </row>
    <row r="194" spans="1:22">
      <c r="A194" s="95">
        <v>35900</v>
      </c>
      <c r="B194" s="266" t="s">
        <v>565</v>
      </c>
      <c r="C194" s="267">
        <v>434235</v>
      </c>
      <c r="D194" s="267">
        <v>86847</v>
      </c>
      <c r="E194" s="267">
        <v>86847</v>
      </c>
      <c r="F194" s="267">
        <v>86847</v>
      </c>
      <c r="G194" s="267">
        <v>86847</v>
      </c>
      <c r="H194" s="267">
        <v>86847</v>
      </c>
      <c r="I194" s="267">
        <v>0</v>
      </c>
      <c r="J194" s="268">
        <f t="shared" si="4"/>
        <v>434235</v>
      </c>
      <c r="K194" s="267">
        <v>25522341</v>
      </c>
      <c r="L194" s="267">
        <v>5105833</v>
      </c>
      <c r="M194" s="267">
        <v>5105833</v>
      </c>
      <c r="N194" s="267">
        <v>5105833</v>
      </c>
      <c r="O194" s="267">
        <v>5105833</v>
      </c>
      <c r="P194" s="267">
        <v>5099009</v>
      </c>
      <c r="Q194" s="267">
        <v>0</v>
      </c>
      <c r="R194" s="267">
        <f t="shared" si="5"/>
        <v>25522341</v>
      </c>
      <c r="S194" s="269"/>
      <c r="T194" s="269"/>
      <c r="U194" s="269"/>
      <c r="V194" s="269"/>
    </row>
    <row r="195" spans="1:22">
      <c r="A195" s="95">
        <v>35905</v>
      </c>
      <c r="B195" s="266" t="s">
        <v>566</v>
      </c>
      <c r="C195" s="267">
        <v>0</v>
      </c>
      <c r="D195" s="267">
        <v>0</v>
      </c>
      <c r="E195" s="267">
        <v>0</v>
      </c>
      <c r="F195" s="267">
        <v>0</v>
      </c>
      <c r="G195" s="267">
        <v>0</v>
      </c>
      <c r="H195" s="267">
        <v>0</v>
      </c>
      <c r="I195" s="267">
        <v>0</v>
      </c>
      <c r="J195" s="268">
        <f t="shared" si="4"/>
        <v>0</v>
      </c>
      <c r="K195" s="267">
        <v>3325544</v>
      </c>
      <c r="L195" s="267">
        <v>665286</v>
      </c>
      <c r="M195" s="267">
        <v>665286</v>
      </c>
      <c r="N195" s="267">
        <v>665286</v>
      </c>
      <c r="O195" s="267">
        <v>665286</v>
      </c>
      <c r="P195" s="267">
        <v>664400</v>
      </c>
      <c r="Q195" s="267">
        <v>0</v>
      </c>
      <c r="R195" s="267">
        <f t="shared" si="5"/>
        <v>3325544</v>
      </c>
      <c r="S195" s="269"/>
      <c r="T195" s="269"/>
      <c r="U195" s="269"/>
      <c r="V195" s="269"/>
    </row>
    <row r="196" spans="1:22">
      <c r="A196" s="95">
        <v>36000</v>
      </c>
      <c r="B196" s="266" t="s">
        <v>567</v>
      </c>
      <c r="C196" s="267">
        <v>86324300</v>
      </c>
      <c r="D196" s="267">
        <v>17264860</v>
      </c>
      <c r="E196" s="267">
        <v>17264860</v>
      </c>
      <c r="F196" s="267">
        <v>17264860</v>
      </c>
      <c r="G196" s="267">
        <v>17264860</v>
      </c>
      <c r="H196" s="267">
        <v>17264860</v>
      </c>
      <c r="I196" s="267">
        <v>0</v>
      </c>
      <c r="J196" s="268">
        <f t="shared" si="4"/>
        <v>86324300</v>
      </c>
      <c r="K196" s="267">
        <v>623893840</v>
      </c>
      <c r="L196" s="267">
        <v>124812133</v>
      </c>
      <c r="M196" s="267">
        <v>124812133</v>
      </c>
      <c r="N196" s="267">
        <v>124812133</v>
      </c>
      <c r="O196" s="267">
        <v>124812133</v>
      </c>
      <c r="P196" s="267">
        <v>124645308</v>
      </c>
      <c r="Q196" s="267">
        <v>0</v>
      </c>
      <c r="R196" s="267">
        <f t="shared" si="5"/>
        <v>623893840</v>
      </c>
      <c r="S196" s="269"/>
      <c r="T196" s="269"/>
      <c r="U196" s="269"/>
      <c r="V196" s="269"/>
    </row>
    <row r="197" spans="1:22">
      <c r="A197" s="95">
        <v>36001</v>
      </c>
      <c r="B197" s="266" t="s">
        <v>568</v>
      </c>
      <c r="C197" s="267">
        <v>106210</v>
      </c>
      <c r="D197" s="267">
        <v>21242</v>
      </c>
      <c r="E197" s="267">
        <v>21242</v>
      </c>
      <c r="F197" s="267">
        <v>21242</v>
      </c>
      <c r="G197" s="267">
        <v>21242</v>
      </c>
      <c r="H197" s="267">
        <v>21242</v>
      </c>
      <c r="I197" s="267">
        <v>0</v>
      </c>
      <c r="J197" s="268">
        <f t="shared" si="4"/>
        <v>106210</v>
      </c>
      <c r="K197" s="267">
        <v>337849</v>
      </c>
      <c r="L197" s="267">
        <v>67588</v>
      </c>
      <c r="M197" s="267">
        <v>67588</v>
      </c>
      <c r="N197" s="267">
        <v>67588</v>
      </c>
      <c r="O197" s="267">
        <v>67588</v>
      </c>
      <c r="P197" s="267">
        <v>67497</v>
      </c>
      <c r="Q197" s="267">
        <v>0</v>
      </c>
      <c r="R197" s="267">
        <f t="shared" si="5"/>
        <v>337849</v>
      </c>
      <c r="S197" s="269"/>
      <c r="T197" s="269"/>
      <c r="U197" s="269"/>
      <c r="V197" s="269"/>
    </row>
    <row r="198" spans="1:22">
      <c r="A198" s="95">
        <v>36002</v>
      </c>
      <c r="B198" s="266" t="s">
        <v>569</v>
      </c>
      <c r="C198" s="267">
        <v>0</v>
      </c>
      <c r="D198" s="267">
        <v>0</v>
      </c>
      <c r="E198" s="267">
        <v>0</v>
      </c>
      <c r="F198" s="267">
        <v>0</v>
      </c>
      <c r="G198" s="267">
        <v>0</v>
      </c>
      <c r="H198" s="267">
        <v>0</v>
      </c>
      <c r="I198" s="267">
        <v>0</v>
      </c>
      <c r="J198" s="268">
        <f t="shared" si="4"/>
        <v>0</v>
      </c>
      <c r="K198" s="267">
        <v>4792279</v>
      </c>
      <c r="L198" s="267">
        <v>958469</v>
      </c>
      <c r="M198" s="267">
        <v>958469</v>
      </c>
      <c r="N198" s="267">
        <v>958469</v>
      </c>
      <c r="O198" s="267">
        <v>958469</v>
      </c>
      <c r="P198" s="267">
        <v>958403</v>
      </c>
      <c r="Q198" s="267">
        <v>0</v>
      </c>
      <c r="R198" s="267">
        <f t="shared" si="5"/>
        <v>4792279</v>
      </c>
      <c r="S198" s="269"/>
      <c r="T198" s="269"/>
      <c r="U198" s="269"/>
      <c r="V198" s="269"/>
    </row>
    <row r="199" spans="1:22">
      <c r="A199" s="95">
        <v>36003</v>
      </c>
      <c r="B199" s="266" t="s">
        <v>570</v>
      </c>
      <c r="C199" s="267">
        <v>386750</v>
      </c>
      <c r="D199" s="267">
        <v>77350</v>
      </c>
      <c r="E199" s="267">
        <v>77350</v>
      </c>
      <c r="F199" s="267">
        <v>77350</v>
      </c>
      <c r="G199" s="267">
        <v>77350</v>
      </c>
      <c r="H199" s="267">
        <v>77350</v>
      </c>
      <c r="I199" s="267">
        <v>0</v>
      </c>
      <c r="J199" s="268">
        <f t="shared" si="4"/>
        <v>386750</v>
      </c>
      <c r="K199" s="267">
        <v>4558971</v>
      </c>
      <c r="L199" s="267">
        <v>912038</v>
      </c>
      <c r="M199" s="267">
        <v>912038</v>
      </c>
      <c r="N199" s="267">
        <v>912038</v>
      </c>
      <c r="O199" s="267">
        <v>912038</v>
      </c>
      <c r="P199" s="267">
        <v>910819</v>
      </c>
      <c r="Q199" s="267">
        <v>0</v>
      </c>
      <c r="R199" s="267">
        <f t="shared" si="5"/>
        <v>4558971</v>
      </c>
      <c r="S199" s="269"/>
      <c r="T199" s="269"/>
      <c r="U199" s="269"/>
      <c r="V199" s="269"/>
    </row>
    <row r="200" spans="1:22">
      <c r="A200" s="95">
        <v>36004</v>
      </c>
      <c r="B200" s="266" t="s">
        <v>571</v>
      </c>
      <c r="C200" s="267">
        <v>734340</v>
      </c>
      <c r="D200" s="267">
        <v>146868</v>
      </c>
      <c r="E200" s="267">
        <v>146868</v>
      </c>
      <c r="F200" s="267">
        <v>146868</v>
      </c>
      <c r="G200" s="267">
        <v>146868</v>
      </c>
      <c r="H200" s="267">
        <v>146868</v>
      </c>
      <c r="I200" s="267">
        <v>0</v>
      </c>
      <c r="J200" s="268">
        <f t="shared" si="4"/>
        <v>734340</v>
      </c>
      <c r="K200" s="267">
        <v>2491649</v>
      </c>
      <c r="L200" s="267">
        <v>498463</v>
      </c>
      <c r="M200" s="267">
        <v>498463</v>
      </c>
      <c r="N200" s="267">
        <v>498463</v>
      </c>
      <c r="O200" s="267">
        <v>498463</v>
      </c>
      <c r="P200" s="267">
        <v>497797</v>
      </c>
      <c r="Q200" s="267">
        <v>0</v>
      </c>
      <c r="R200" s="267">
        <f t="shared" si="5"/>
        <v>2491649</v>
      </c>
      <c r="S200" s="269"/>
      <c r="T200" s="269"/>
      <c r="U200" s="269"/>
      <c r="V200" s="269"/>
    </row>
    <row r="201" spans="1:22">
      <c r="A201" s="95">
        <v>36005</v>
      </c>
      <c r="B201" s="266" t="s">
        <v>572</v>
      </c>
      <c r="C201" s="267">
        <v>0</v>
      </c>
      <c r="D201" s="267">
        <v>0</v>
      </c>
      <c r="E201" s="267">
        <v>0</v>
      </c>
      <c r="F201" s="267">
        <v>0</v>
      </c>
      <c r="G201" s="267">
        <v>0</v>
      </c>
      <c r="H201" s="267">
        <v>0</v>
      </c>
      <c r="I201" s="267">
        <v>0</v>
      </c>
      <c r="J201" s="268">
        <f t="shared" si="4"/>
        <v>0</v>
      </c>
      <c r="K201" s="267">
        <v>57256671</v>
      </c>
      <c r="L201" s="267">
        <v>11453874</v>
      </c>
      <c r="M201" s="267">
        <v>11453874</v>
      </c>
      <c r="N201" s="267">
        <v>11453874</v>
      </c>
      <c r="O201" s="267">
        <v>11453874</v>
      </c>
      <c r="P201" s="267">
        <v>11441175</v>
      </c>
      <c r="Q201" s="267">
        <v>0</v>
      </c>
      <c r="R201" s="267">
        <f t="shared" si="5"/>
        <v>57256671</v>
      </c>
      <c r="S201" s="269"/>
      <c r="T201" s="269"/>
      <c r="U201" s="269"/>
      <c r="V201" s="269"/>
    </row>
    <row r="202" spans="1:22">
      <c r="A202" s="95">
        <v>36006</v>
      </c>
      <c r="B202" s="266" t="s">
        <v>573</v>
      </c>
      <c r="C202" s="267">
        <v>1298345</v>
      </c>
      <c r="D202" s="267">
        <v>259669</v>
      </c>
      <c r="E202" s="267">
        <v>259669</v>
      </c>
      <c r="F202" s="267">
        <v>259669</v>
      </c>
      <c r="G202" s="267">
        <v>259669</v>
      </c>
      <c r="H202" s="267">
        <v>259669</v>
      </c>
      <c r="I202" s="267">
        <v>0</v>
      </c>
      <c r="J202" s="268">
        <f t="shared" si="4"/>
        <v>1298345</v>
      </c>
      <c r="K202" s="267">
        <v>5941766</v>
      </c>
      <c r="L202" s="267">
        <v>1188671</v>
      </c>
      <c r="M202" s="267">
        <v>1188671</v>
      </c>
      <c r="N202" s="267">
        <v>1188671</v>
      </c>
      <c r="O202" s="267">
        <v>1188671</v>
      </c>
      <c r="P202" s="267">
        <v>1187082</v>
      </c>
      <c r="Q202" s="267">
        <v>0</v>
      </c>
      <c r="R202" s="267">
        <f t="shared" si="5"/>
        <v>5941766</v>
      </c>
      <c r="S202" s="269"/>
      <c r="T202" s="269"/>
      <c r="U202" s="269"/>
      <c r="V202" s="269"/>
    </row>
    <row r="203" spans="1:22">
      <c r="A203" s="95">
        <v>36007</v>
      </c>
      <c r="B203" s="266" t="s">
        <v>574</v>
      </c>
      <c r="C203" s="267">
        <v>273025</v>
      </c>
      <c r="D203" s="267">
        <v>54605</v>
      </c>
      <c r="E203" s="267">
        <v>54605</v>
      </c>
      <c r="F203" s="267">
        <v>54605</v>
      </c>
      <c r="G203" s="267">
        <v>54605</v>
      </c>
      <c r="H203" s="267">
        <v>54605</v>
      </c>
      <c r="I203" s="267">
        <v>0</v>
      </c>
      <c r="J203" s="268">
        <f t="shared" si="4"/>
        <v>273025</v>
      </c>
      <c r="K203" s="267">
        <v>1964340</v>
      </c>
      <c r="L203" s="267">
        <v>392973</v>
      </c>
      <c r="M203" s="267">
        <v>392973</v>
      </c>
      <c r="N203" s="267">
        <v>392973</v>
      </c>
      <c r="O203" s="267">
        <v>392973</v>
      </c>
      <c r="P203" s="267">
        <v>392448</v>
      </c>
      <c r="Q203" s="267">
        <v>0</v>
      </c>
      <c r="R203" s="267">
        <f t="shared" si="5"/>
        <v>1964340</v>
      </c>
      <c r="S203" s="269"/>
      <c r="T203" s="269"/>
      <c r="U203" s="269"/>
      <c r="V203" s="269"/>
    </row>
    <row r="204" spans="1:22">
      <c r="A204" s="95">
        <v>36008</v>
      </c>
      <c r="B204" s="266" t="s">
        <v>575</v>
      </c>
      <c r="C204" s="267">
        <v>2213910</v>
      </c>
      <c r="D204" s="267">
        <v>442782</v>
      </c>
      <c r="E204" s="267">
        <v>442782</v>
      </c>
      <c r="F204" s="267">
        <v>442782</v>
      </c>
      <c r="G204" s="267">
        <v>442782</v>
      </c>
      <c r="H204" s="267">
        <v>442782</v>
      </c>
      <c r="I204" s="267">
        <v>0</v>
      </c>
      <c r="J204" s="268">
        <f t="shared" si="4"/>
        <v>2213910</v>
      </c>
      <c r="K204" s="267">
        <v>6571348</v>
      </c>
      <c r="L204" s="267">
        <v>1314621</v>
      </c>
      <c r="M204" s="267">
        <v>1314621</v>
      </c>
      <c r="N204" s="267">
        <v>1314621</v>
      </c>
      <c r="O204" s="267">
        <v>1314621</v>
      </c>
      <c r="P204" s="267">
        <v>1312864</v>
      </c>
      <c r="Q204" s="267">
        <v>0</v>
      </c>
      <c r="R204" s="267">
        <f t="shared" si="5"/>
        <v>6571348</v>
      </c>
      <c r="S204" s="269"/>
      <c r="T204" s="269"/>
      <c r="U204" s="269"/>
      <c r="V204" s="269"/>
    </row>
    <row r="205" spans="1:22">
      <c r="A205" s="95">
        <v>36009</v>
      </c>
      <c r="B205" s="266" t="s">
        <v>576</v>
      </c>
      <c r="C205" s="267">
        <v>152595</v>
      </c>
      <c r="D205" s="267">
        <v>30519</v>
      </c>
      <c r="E205" s="267">
        <v>30519</v>
      </c>
      <c r="F205" s="267">
        <v>30519</v>
      </c>
      <c r="G205" s="267">
        <v>30519</v>
      </c>
      <c r="H205" s="267">
        <v>30519</v>
      </c>
      <c r="I205" s="267">
        <v>0</v>
      </c>
      <c r="J205" s="268">
        <f t="shared" si="4"/>
        <v>152595</v>
      </c>
      <c r="K205" s="267">
        <v>1877578</v>
      </c>
      <c r="L205" s="267">
        <v>375616</v>
      </c>
      <c r="M205" s="267">
        <v>375616</v>
      </c>
      <c r="N205" s="267">
        <v>375616</v>
      </c>
      <c r="O205" s="267">
        <v>375616</v>
      </c>
      <c r="P205" s="267">
        <v>375114</v>
      </c>
      <c r="Q205" s="267">
        <v>0</v>
      </c>
      <c r="R205" s="267">
        <f t="shared" si="5"/>
        <v>1877578</v>
      </c>
      <c r="S205" s="269"/>
      <c r="T205" s="269"/>
      <c r="U205" s="269"/>
      <c r="V205" s="269"/>
    </row>
    <row r="206" spans="1:22">
      <c r="A206" s="95">
        <v>36100</v>
      </c>
      <c r="B206" s="266" t="s">
        <v>577</v>
      </c>
      <c r="C206" s="267">
        <v>180880</v>
      </c>
      <c r="D206" s="267">
        <v>36176</v>
      </c>
      <c r="E206" s="267">
        <v>36176</v>
      </c>
      <c r="F206" s="267">
        <v>36176</v>
      </c>
      <c r="G206" s="267">
        <v>36176</v>
      </c>
      <c r="H206" s="267">
        <v>36176</v>
      </c>
      <c r="I206" s="267">
        <v>0</v>
      </c>
      <c r="J206" s="268">
        <f t="shared" si="4"/>
        <v>180880</v>
      </c>
      <c r="K206" s="267">
        <v>7715727</v>
      </c>
      <c r="L206" s="267">
        <v>1543558</v>
      </c>
      <c r="M206" s="267">
        <v>1543558</v>
      </c>
      <c r="N206" s="267">
        <v>1543558</v>
      </c>
      <c r="O206" s="267">
        <v>1543558</v>
      </c>
      <c r="P206" s="267">
        <v>1541495</v>
      </c>
      <c r="Q206" s="267">
        <v>0</v>
      </c>
      <c r="R206" s="267">
        <f t="shared" si="5"/>
        <v>7715727</v>
      </c>
      <c r="S206" s="269"/>
      <c r="T206" s="269"/>
      <c r="U206" s="269"/>
      <c r="V206" s="269"/>
    </row>
    <row r="207" spans="1:22">
      <c r="A207" s="95">
        <v>36102</v>
      </c>
      <c r="B207" s="266" t="s">
        <v>578</v>
      </c>
      <c r="C207" s="267">
        <v>830730</v>
      </c>
      <c r="D207" s="267">
        <v>166146</v>
      </c>
      <c r="E207" s="267">
        <v>166146</v>
      </c>
      <c r="F207" s="267">
        <v>166146</v>
      </c>
      <c r="G207" s="267">
        <v>166146</v>
      </c>
      <c r="H207" s="267">
        <v>166146</v>
      </c>
      <c r="I207" s="267">
        <v>0</v>
      </c>
      <c r="J207" s="268">
        <f t="shared" si="4"/>
        <v>830730</v>
      </c>
      <c r="K207" s="267">
        <v>2124212</v>
      </c>
      <c r="L207" s="267">
        <v>424956</v>
      </c>
      <c r="M207" s="267">
        <v>424956</v>
      </c>
      <c r="N207" s="267">
        <v>424956</v>
      </c>
      <c r="O207" s="267">
        <v>424956</v>
      </c>
      <c r="P207" s="267">
        <v>424388</v>
      </c>
      <c r="Q207" s="267">
        <v>0</v>
      </c>
      <c r="R207" s="267">
        <f t="shared" si="5"/>
        <v>2124212</v>
      </c>
      <c r="S207" s="269"/>
      <c r="T207" s="269"/>
      <c r="U207" s="269"/>
      <c r="V207" s="269"/>
    </row>
    <row r="208" spans="1:22">
      <c r="A208" s="95">
        <v>36105</v>
      </c>
      <c r="B208" s="266" t="s">
        <v>579</v>
      </c>
      <c r="C208" s="267">
        <v>0</v>
      </c>
      <c r="D208" s="267">
        <v>0</v>
      </c>
      <c r="E208" s="267">
        <v>0</v>
      </c>
      <c r="F208" s="267">
        <v>0</v>
      </c>
      <c r="G208" s="267">
        <v>0</v>
      </c>
      <c r="H208" s="267">
        <v>0</v>
      </c>
      <c r="I208" s="267">
        <v>0</v>
      </c>
      <c r="J208" s="268">
        <f t="shared" ref="J208:J271" si="6">SUM(D208:I208)</f>
        <v>0</v>
      </c>
      <c r="K208" s="267">
        <v>3972701</v>
      </c>
      <c r="L208" s="267">
        <v>794748</v>
      </c>
      <c r="M208" s="267">
        <v>794748</v>
      </c>
      <c r="N208" s="267">
        <v>794748</v>
      </c>
      <c r="O208" s="267">
        <v>794748</v>
      </c>
      <c r="P208" s="267">
        <v>793709</v>
      </c>
      <c r="Q208" s="267">
        <v>0</v>
      </c>
      <c r="R208" s="267">
        <f t="shared" ref="R208:R271" si="7">SUM(L208:Q208)</f>
        <v>3972701</v>
      </c>
      <c r="S208" s="269"/>
      <c r="T208" s="269"/>
      <c r="U208" s="269"/>
      <c r="V208" s="269"/>
    </row>
    <row r="209" spans="1:22">
      <c r="A209" s="95">
        <v>36200</v>
      </c>
      <c r="B209" s="266" t="s">
        <v>580</v>
      </c>
      <c r="C209" s="267">
        <v>1961270</v>
      </c>
      <c r="D209" s="267">
        <v>392254</v>
      </c>
      <c r="E209" s="267">
        <v>392254</v>
      </c>
      <c r="F209" s="267">
        <v>392254</v>
      </c>
      <c r="G209" s="267">
        <v>392254</v>
      </c>
      <c r="H209" s="267">
        <v>392254</v>
      </c>
      <c r="I209" s="267">
        <v>0</v>
      </c>
      <c r="J209" s="268">
        <f t="shared" si="6"/>
        <v>1961270</v>
      </c>
      <c r="K209" s="267">
        <v>16358046</v>
      </c>
      <c r="L209" s="267">
        <v>3272484</v>
      </c>
      <c r="M209" s="267">
        <v>3272484</v>
      </c>
      <c r="N209" s="267">
        <v>3272484</v>
      </c>
      <c r="O209" s="267">
        <v>3272484</v>
      </c>
      <c r="P209" s="267">
        <v>3268110</v>
      </c>
      <c r="Q209" s="267">
        <v>0</v>
      </c>
      <c r="R209" s="267">
        <f t="shared" si="7"/>
        <v>16358046</v>
      </c>
      <c r="S209" s="269"/>
      <c r="T209" s="269"/>
      <c r="U209" s="269"/>
      <c r="V209" s="269"/>
    </row>
    <row r="210" spans="1:22">
      <c r="A210" s="95">
        <v>36205</v>
      </c>
      <c r="B210" s="266" t="s">
        <v>581</v>
      </c>
      <c r="C210" s="267">
        <v>0</v>
      </c>
      <c r="D210" s="267">
        <v>0</v>
      </c>
      <c r="E210" s="267">
        <v>0</v>
      </c>
      <c r="F210" s="267">
        <v>0</v>
      </c>
      <c r="G210" s="267">
        <v>0</v>
      </c>
      <c r="H210" s="267">
        <v>0</v>
      </c>
      <c r="I210" s="267">
        <v>0</v>
      </c>
      <c r="J210" s="268">
        <f t="shared" si="6"/>
        <v>0</v>
      </c>
      <c r="K210" s="267">
        <v>3130253</v>
      </c>
      <c r="L210" s="267">
        <v>626190</v>
      </c>
      <c r="M210" s="267">
        <v>626190</v>
      </c>
      <c r="N210" s="267">
        <v>626190</v>
      </c>
      <c r="O210" s="267">
        <v>626190</v>
      </c>
      <c r="P210" s="267">
        <v>625493</v>
      </c>
      <c r="Q210" s="267">
        <v>0</v>
      </c>
      <c r="R210" s="267">
        <f t="shared" si="7"/>
        <v>3130253</v>
      </c>
      <c r="S210" s="269"/>
      <c r="T210" s="269"/>
      <c r="U210" s="269"/>
      <c r="V210" s="269"/>
    </row>
    <row r="211" spans="1:22">
      <c r="A211" s="95">
        <v>36300</v>
      </c>
      <c r="B211" s="266" t="s">
        <v>582</v>
      </c>
      <c r="C211" s="267">
        <v>8979785</v>
      </c>
      <c r="D211" s="267">
        <v>1795957</v>
      </c>
      <c r="E211" s="267">
        <v>1795957</v>
      </c>
      <c r="F211" s="267">
        <v>1795957</v>
      </c>
      <c r="G211" s="267">
        <v>1795957</v>
      </c>
      <c r="H211" s="267">
        <v>1795957</v>
      </c>
      <c r="I211" s="267">
        <v>0</v>
      </c>
      <c r="J211" s="268">
        <f t="shared" si="6"/>
        <v>8979785</v>
      </c>
      <c r="K211" s="267">
        <v>52680308</v>
      </c>
      <c r="L211" s="267">
        <v>10538879</v>
      </c>
      <c r="M211" s="267">
        <v>10538879</v>
      </c>
      <c r="N211" s="267">
        <v>10538879</v>
      </c>
      <c r="O211" s="267">
        <v>10538879</v>
      </c>
      <c r="P211" s="267">
        <v>10524792</v>
      </c>
      <c r="Q211" s="267">
        <v>0</v>
      </c>
      <c r="R211" s="267">
        <f t="shared" si="7"/>
        <v>52680308</v>
      </c>
      <c r="S211" s="269"/>
      <c r="T211" s="269"/>
      <c r="U211" s="269"/>
      <c r="V211" s="269"/>
    </row>
    <row r="212" spans="1:22">
      <c r="A212" s="95">
        <v>36301</v>
      </c>
      <c r="B212" s="266" t="s">
        <v>583</v>
      </c>
      <c r="C212" s="267">
        <v>514450</v>
      </c>
      <c r="D212" s="267">
        <v>102890</v>
      </c>
      <c r="E212" s="267">
        <v>102890</v>
      </c>
      <c r="F212" s="267">
        <v>102890</v>
      </c>
      <c r="G212" s="267">
        <v>102890</v>
      </c>
      <c r="H212" s="267">
        <v>102890</v>
      </c>
      <c r="I212" s="267">
        <v>0</v>
      </c>
      <c r="J212" s="268">
        <f t="shared" si="6"/>
        <v>514450</v>
      </c>
      <c r="K212" s="267">
        <v>807564</v>
      </c>
      <c r="L212" s="267">
        <v>161556</v>
      </c>
      <c r="M212" s="267">
        <v>161556</v>
      </c>
      <c r="N212" s="267">
        <v>161556</v>
      </c>
      <c r="O212" s="267">
        <v>161556</v>
      </c>
      <c r="P212" s="267">
        <v>161340</v>
      </c>
      <c r="Q212" s="267">
        <v>0</v>
      </c>
      <c r="R212" s="267">
        <f t="shared" si="7"/>
        <v>807564</v>
      </c>
      <c r="S212" s="269"/>
      <c r="T212" s="269"/>
      <c r="U212" s="269"/>
      <c r="V212" s="269"/>
    </row>
    <row r="213" spans="1:22">
      <c r="A213" s="95">
        <v>36302</v>
      </c>
      <c r="B213" s="266" t="s">
        <v>584</v>
      </c>
      <c r="C213" s="267">
        <v>138380</v>
      </c>
      <c r="D213" s="267">
        <v>27676</v>
      </c>
      <c r="E213" s="267">
        <v>27676</v>
      </c>
      <c r="F213" s="267">
        <v>27676</v>
      </c>
      <c r="G213" s="267">
        <v>27676</v>
      </c>
      <c r="H213" s="267">
        <v>27676</v>
      </c>
      <c r="I213" s="267">
        <v>0</v>
      </c>
      <c r="J213" s="268">
        <f t="shared" si="6"/>
        <v>138380</v>
      </c>
      <c r="K213" s="267">
        <v>1314463</v>
      </c>
      <c r="L213" s="267">
        <v>262963</v>
      </c>
      <c r="M213" s="267">
        <v>262963</v>
      </c>
      <c r="N213" s="267">
        <v>262963</v>
      </c>
      <c r="O213" s="267">
        <v>262963</v>
      </c>
      <c r="P213" s="267">
        <v>262611</v>
      </c>
      <c r="Q213" s="267">
        <v>0</v>
      </c>
      <c r="R213" s="267">
        <f t="shared" si="7"/>
        <v>1314463</v>
      </c>
      <c r="S213" s="269"/>
      <c r="T213" s="269"/>
      <c r="U213" s="269"/>
      <c r="V213" s="269"/>
    </row>
    <row r="214" spans="1:22">
      <c r="A214" s="95">
        <v>36305</v>
      </c>
      <c r="B214" s="266" t="s">
        <v>585</v>
      </c>
      <c r="C214" s="267">
        <v>0</v>
      </c>
      <c r="D214" s="267">
        <v>0</v>
      </c>
      <c r="E214" s="267">
        <v>0</v>
      </c>
      <c r="F214" s="267">
        <v>0</v>
      </c>
      <c r="G214" s="267">
        <v>0</v>
      </c>
      <c r="H214" s="267">
        <v>0</v>
      </c>
      <c r="I214" s="267">
        <v>0</v>
      </c>
      <c r="J214" s="268">
        <f t="shared" si="6"/>
        <v>0</v>
      </c>
      <c r="K214" s="267">
        <v>11637182</v>
      </c>
      <c r="L214" s="267">
        <v>2327930</v>
      </c>
      <c r="M214" s="267">
        <v>2327930</v>
      </c>
      <c r="N214" s="267">
        <v>2327930</v>
      </c>
      <c r="O214" s="267">
        <v>2327930</v>
      </c>
      <c r="P214" s="267">
        <v>2325462</v>
      </c>
      <c r="Q214" s="267">
        <v>0</v>
      </c>
      <c r="R214" s="267">
        <f t="shared" si="7"/>
        <v>11637182</v>
      </c>
      <c r="S214" s="269"/>
      <c r="T214" s="269"/>
      <c r="U214" s="269"/>
      <c r="V214" s="269"/>
    </row>
    <row r="215" spans="1:22">
      <c r="A215" s="95">
        <v>36310</v>
      </c>
      <c r="B215" s="266" t="s">
        <v>586</v>
      </c>
      <c r="C215" s="267">
        <v>892945</v>
      </c>
      <c r="D215" s="267">
        <v>178589</v>
      </c>
      <c r="E215" s="267">
        <v>178589</v>
      </c>
      <c r="F215" s="267">
        <v>178589</v>
      </c>
      <c r="G215" s="267">
        <v>178589</v>
      </c>
      <c r="H215" s="267">
        <v>178589</v>
      </c>
      <c r="I215" s="267">
        <v>0</v>
      </c>
      <c r="J215" s="268">
        <f t="shared" si="6"/>
        <v>892945</v>
      </c>
      <c r="K215" s="267">
        <v>279165</v>
      </c>
      <c r="L215" s="267">
        <v>55848</v>
      </c>
      <c r="M215" s="267">
        <v>55848</v>
      </c>
      <c r="N215" s="267">
        <v>55848</v>
      </c>
      <c r="O215" s="267">
        <v>55848</v>
      </c>
      <c r="P215" s="267">
        <v>55773</v>
      </c>
      <c r="Q215" s="267">
        <v>0</v>
      </c>
      <c r="R215" s="267">
        <f t="shared" si="7"/>
        <v>279165</v>
      </c>
      <c r="S215" s="269"/>
      <c r="T215" s="269"/>
      <c r="U215" s="269"/>
      <c r="V215" s="269"/>
    </row>
    <row r="216" spans="1:22">
      <c r="A216" s="95">
        <v>36400</v>
      </c>
      <c r="B216" s="266" t="s">
        <v>587</v>
      </c>
      <c r="C216" s="267">
        <v>14654825</v>
      </c>
      <c r="D216" s="267">
        <v>2930965</v>
      </c>
      <c r="E216" s="267">
        <v>2930965</v>
      </c>
      <c r="F216" s="267">
        <v>2930965</v>
      </c>
      <c r="G216" s="267">
        <v>2930965</v>
      </c>
      <c r="H216" s="267">
        <v>2930965</v>
      </c>
      <c r="I216" s="267">
        <v>0</v>
      </c>
      <c r="J216" s="268">
        <f t="shared" si="6"/>
        <v>14654825</v>
      </c>
      <c r="K216" s="267">
        <v>58029803</v>
      </c>
      <c r="L216" s="267">
        <v>11609064</v>
      </c>
      <c r="M216" s="267">
        <v>11609064</v>
      </c>
      <c r="N216" s="267">
        <v>11609064</v>
      </c>
      <c r="O216" s="267">
        <v>11609064</v>
      </c>
      <c r="P216" s="267">
        <v>11593547</v>
      </c>
      <c r="Q216" s="267">
        <v>0</v>
      </c>
      <c r="R216" s="267">
        <f t="shared" si="7"/>
        <v>58029803</v>
      </c>
      <c r="S216" s="269"/>
      <c r="T216" s="269"/>
      <c r="U216" s="269"/>
      <c r="V216" s="269"/>
    </row>
    <row r="217" spans="1:22">
      <c r="A217" s="95">
        <v>36405</v>
      </c>
      <c r="B217" s="266" t="s">
        <v>588</v>
      </c>
      <c r="C217" s="267">
        <v>0</v>
      </c>
      <c r="D217" s="267">
        <v>0</v>
      </c>
      <c r="E217" s="267">
        <v>0</v>
      </c>
      <c r="F217" s="267">
        <v>0</v>
      </c>
      <c r="G217" s="267">
        <v>0</v>
      </c>
      <c r="H217" s="267">
        <v>0</v>
      </c>
      <c r="I217" s="267">
        <v>0</v>
      </c>
      <c r="J217" s="268">
        <f t="shared" si="6"/>
        <v>0</v>
      </c>
      <c r="K217" s="267">
        <v>9296641</v>
      </c>
      <c r="L217" s="267">
        <v>1859808</v>
      </c>
      <c r="M217" s="267">
        <v>1859808</v>
      </c>
      <c r="N217" s="267">
        <v>1859808</v>
      </c>
      <c r="O217" s="267">
        <v>1859808</v>
      </c>
      <c r="P217" s="267">
        <v>1857409</v>
      </c>
      <c r="Q217" s="267">
        <v>0</v>
      </c>
      <c r="R217" s="267">
        <f t="shared" si="7"/>
        <v>9296641</v>
      </c>
      <c r="S217" s="269"/>
      <c r="T217" s="269"/>
      <c r="U217" s="269"/>
      <c r="V217" s="269"/>
    </row>
    <row r="218" spans="1:22">
      <c r="A218" s="95">
        <v>36500</v>
      </c>
      <c r="B218" s="266" t="s">
        <v>589</v>
      </c>
      <c r="C218" s="267">
        <v>21162210</v>
      </c>
      <c r="D218" s="267">
        <v>4232442</v>
      </c>
      <c r="E218" s="267">
        <v>4232442</v>
      </c>
      <c r="F218" s="267">
        <v>4232442</v>
      </c>
      <c r="G218" s="267">
        <v>4232442</v>
      </c>
      <c r="H218" s="267">
        <v>4232442</v>
      </c>
      <c r="I218" s="267">
        <v>0</v>
      </c>
      <c r="J218" s="268">
        <f t="shared" si="6"/>
        <v>21162210</v>
      </c>
      <c r="K218" s="267">
        <v>112304786</v>
      </c>
      <c r="L218" s="267">
        <v>22466963</v>
      </c>
      <c r="M218" s="267">
        <v>22466963</v>
      </c>
      <c r="N218" s="267">
        <v>22466963</v>
      </c>
      <c r="O218" s="267">
        <v>22466963</v>
      </c>
      <c r="P218" s="267">
        <v>22436934</v>
      </c>
      <c r="Q218" s="267">
        <v>0</v>
      </c>
      <c r="R218" s="267">
        <f t="shared" si="7"/>
        <v>112304786</v>
      </c>
      <c r="S218" s="269"/>
      <c r="T218" s="269"/>
      <c r="U218" s="269"/>
      <c r="V218" s="269"/>
    </row>
    <row r="219" spans="1:22">
      <c r="A219" s="95">
        <v>36501</v>
      </c>
      <c r="B219" s="266" t="s">
        <v>590</v>
      </c>
      <c r="C219" s="267">
        <v>411780</v>
      </c>
      <c r="D219" s="267">
        <v>82356</v>
      </c>
      <c r="E219" s="267">
        <v>82356</v>
      </c>
      <c r="F219" s="267">
        <v>82356</v>
      </c>
      <c r="G219" s="267">
        <v>82356</v>
      </c>
      <c r="H219" s="267">
        <v>82356</v>
      </c>
      <c r="I219" s="267">
        <v>0</v>
      </c>
      <c r="J219" s="268">
        <f t="shared" si="6"/>
        <v>411780</v>
      </c>
      <c r="K219" s="267">
        <v>1394567</v>
      </c>
      <c r="L219" s="267">
        <v>278988</v>
      </c>
      <c r="M219" s="267">
        <v>278988</v>
      </c>
      <c r="N219" s="267">
        <v>278988</v>
      </c>
      <c r="O219" s="267">
        <v>278988</v>
      </c>
      <c r="P219" s="267">
        <v>278615</v>
      </c>
      <c r="Q219" s="267">
        <v>0</v>
      </c>
      <c r="R219" s="267">
        <f t="shared" si="7"/>
        <v>1394567</v>
      </c>
      <c r="S219" s="269"/>
      <c r="T219" s="269"/>
      <c r="U219" s="269"/>
      <c r="V219" s="269"/>
    </row>
    <row r="220" spans="1:22">
      <c r="A220" s="95">
        <v>36502</v>
      </c>
      <c r="B220" s="266" t="s">
        <v>591</v>
      </c>
      <c r="C220" s="267">
        <v>0</v>
      </c>
      <c r="D220" s="267">
        <v>0</v>
      </c>
      <c r="E220" s="267">
        <v>0</v>
      </c>
      <c r="F220" s="267">
        <v>0</v>
      </c>
      <c r="G220" s="267">
        <v>0</v>
      </c>
      <c r="H220" s="267">
        <v>0</v>
      </c>
      <c r="I220" s="267">
        <v>0</v>
      </c>
      <c r="J220" s="268">
        <f t="shared" si="6"/>
        <v>0</v>
      </c>
      <c r="K220" s="267">
        <v>543943</v>
      </c>
      <c r="L220" s="267">
        <v>108816</v>
      </c>
      <c r="M220" s="267">
        <v>108816</v>
      </c>
      <c r="N220" s="267">
        <v>108816</v>
      </c>
      <c r="O220" s="267">
        <v>108816</v>
      </c>
      <c r="P220" s="267">
        <v>108679</v>
      </c>
      <c r="Q220" s="267">
        <v>0</v>
      </c>
      <c r="R220" s="267">
        <f t="shared" si="7"/>
        <v>543943</v>
      </c>
      <c r="S220" s="269"/>
      <c r="T220" s="269"/>
      <c r="U220" s="269"/>
      <c r="V220" s="269"/>
    </row>
    <row r="221" spans="1:22">
      <c r="A221" s="95">
        <v>36505</v>
      </c>
      <c r="B221" s="266" t="s">
        <v>592</v>
      </c>
      <c r="C221" s="267">
        <v>644350</v>
      </c>
      <c r="D221" s="267">
        <v>128870</v>
      </c>
      <c r="E221" s="267">
        <v>128870</v>
      </c>
      <c r="F221" s="267">
        <v>128870</v>
      </c>
      <c r="G221" s="267">
        <v>128870</v>
      </c>
      <c r="H221" s="267">
        <v>128870</v>
      </c>
      <c r="I221" s="267">
        <v>0</v>
      </c>
      <c r="J221" s="268">
        <f t="shared" si="6"/>
        <v>644350</v>
      </c>
      <c r="K221" s="267">
        <v>21225355</v>
      </c>
      <c r="L221" s="267">
        <v>4246206</v>
      </c>
      <c r="M221" s="267">
        <v>4246206</v>
      </c>
      <c r="N221" s="267">
        <v>4246206</v>
      </c>
      <c r="O221" s="267">
        <v>4246206</v>
      </c>
      <c r="P221" s="267">
        <v>4240531</v>
      </c>
      <c r="Q221" s="267">
        <v>0</v>
      </c>
      <c r="R221" s="267">
        <f t="shared" si="7"/>
        <v>21225355</v>
      </c>
      <c r="S221" s="269"/>
      <c r="T221" s="269"/>
      <c r="U221" s="269"/>
      <c r="V221" s="269"/>
    </row>
    <row r="222" spans="1:22">
      <c r="A222" s="95">
        <v>36600</v>
      </c>
      <c r="B222" s="266" t="s">
        <v>593</v>
      </c>
      <c r="C222" s="267">
        <v>217345</v>
      </c>
      <c r="D222" s="267">
        <v>43469</v>
      </c>
      <c r="E222" s="267">
        <v>43469</v>
      </c>
      <c r="F222" s="267">
        <v>43469</v>
      </c>
      <c r="G222" s="267">
        <v>43469</v>
      </c>
      <c r="H222" s="267">
        <v>43469</v>
      </c>
      <c r="I222" s="267">
        <v>0</v>
      </c>
      <c r="J222" s="268">
        <f t="shared" si="6"/>
        <v>217345</v>
      </c>
      <c r="K222" s="267">
        <v>7843068</v>
      </c>
      <c r="L222" s="267">
        <v>1569033</v>
      </c>
      <c r="M222" s="267">
        <v>1569033</v>
      </c>
      <c r="N222" s="267">
        <v>1569033</v>
      </c>
      <c r="O222" s="267">
        <v>1569033</v>
      </c>
      <c r="P222" s="267">
        <v>1566936</v>
      </c>
      <c r="Q222" s="267">
        <v>0</v>
      </c>
      <c r="R222" s="267">
        <f t="shared" si="7"/>
        <v>7843068</v>
      </c>
      <c r="S222" s="269"/>
      <c r="T222" s="269"/>
      <c r="U222" s="269"/>
      <c r="V222" s="269"/>
    </row>
    <row r="223" spans="1:22">
      <c r="A223" s="95">
        <v>36601</v>
      </c>
      <c r="B223" s="266" t="s">
        <v>594</v>
      </c>
      <c r="C223" s="267">
        <v>1889620</v>
      </c>
      <c r="D223" s="267">
        <v>377924</v>
      </c>
      <c r="E223" s="267">
        <v>377924</v>
      </c>
      <c r="F223" s="267">
        <v>377924</v>
      </c>
      <c r="G223" s="267">
        <v>377924</v>
      </c>
      <c r="H223" s="267">
        <v>377924</v>
      </c>
      <c r="I223" s="267">
        <v>0</v>
      </c>
      <c r="J223" s="268">
        <f t="shared" si="6"/>
        <v>1889620</v>
      </c>
      <c r="K223" s="267">
        <v>4806420</v>
      </c>
      <c r="L223" s="267">
        <v>961541</v>
      </c>
      <c r="M223" s="267">
        <v>961541</v>
      </c>
      <c r="N223" s="267">
        <v>961541</v>
      </c>
      <c r="O223" s="267">
        <v>961541</v>
      </c>
      <c r="P223" s="267">
        <v>960256</v>
      </c>
      <c r="Q223" s="267">
        <v>0</v>
      </c>
      <c r="R223" s="267">
        <f t="shared" si="7"/>
        <v>4806420</v>
      </c>
      <c r="S223" s="269"/>
      <c r="T223" s="269"/>
      <c r="U223" s="269"/>
      <c r="V223" s="269"/>
    </row>
    <row r="224" spans="1:22">
      <c r="A224" s="95">
        <v>36700</v>
      </c>
      <c r="B224" s="266" t="s">
        <v>595</v>
      </c>
      <c r="C224" s="267">
        <v>10765455</v>
      </c>
      <c r="D224" s="267">
        <v>2153091</v>
      </c>
      <c r="E224" s="267">
        <v>2153091</v>
      </c>
      <c r="F224" s="267">
        <v>2153091</v>
      </c>
      <c r="G224" s="267">
        <v>2153091</v>
      </c>
      <c r="H224" s="267">
        <v>2153091</v>
      </c>
      <c r="I224" s="267">
        <v>0</v>
      </c>
      <c r="J224" s="268">
        <f t="shared" si="6"/>
        <v>10765455</v>
      </c>
      <c r="K224" s="267">
        <v>94733034</v>
      </c>
      <c r="L224" s="267">
        <v>18951673</v>
      </c>
      <c r="M224" s="267">
        <v>18951673</v>
      </c>
      <c r="N224" s="267">
        <v>18951673</v>
      </c>
      <c r="O224" s="267">
        <v>18951673</v>
      </c>
      <c r="P224" s="267">
        <v>18926342</v>
      </c>
      <c r="Q224" s="267">
        <v>0</v>
      </c>
      <c r="R224" s="267">
        <f t="shared" si="7"/>
        <v>94733034</v>
      </c>
      <c r="S224" s="269"/>
      <c r="T224" s="269"/>
      <c r="U224" s="269"/>
      <c r="V224" s="269"/>
    </row>
    <row r="225" spans="1:22">
      <c r="A225" s="95">
        <v>36701</v>
      </c>
      <c r="B225" s="266" t="s">
        <v>596</v>
      </c>
      <c r="C225" s="267">
        <v>0</v>
      </c>
      <c r="D225" s="267">
        <v>0</v>
      </c>
      <c r="E225" s="267">
        <v>0</v>
      </c>
      <c r="F225" s="267">
        <v>0</v>
      </c>
      <c r="G225" s="267">
        <v>0</v>
      </c>
      <c r="H225" s="267">
        <v>0</v>
      </c>
      <c r="I225" s="267">
        <v>0</v>
      </c>
      <c r="J225" s="268">
        <f t="shared" si="6"/>
        <v>0</v>
      </c>
      <c r="K225" s="267">
        <v>721510</v>
      </c>
      <c r="L225" s="267">
        <v>144321</v>
      </c>
      <c r="M225" s="267">
        <v>144321</v>
      </c>
      <c r="N225" s="267">
        <v>144321</v>
      </c>
      <c r="O225" s="267">
        <v>144321</v>
      </c>
      <c r="P225" s="267">
        <v>144226</v>
      </c>
      <c r="Q225" s="267">
        <v>0</v>
      </c>
      <c r="R225" s="267">
        <f t="shared" si="7"/>
        <v>721510</v>
      </c>
      <c r="S225" s="269"/>
      <c r="T225" s="269"/>
      <c r="U225" s="269"/>
      <c r="V225" s="269"/>
    </row>
    <row r="226" spans="1:22">
      <c r="A226" s="95">
        <v>36705</v>
      </c>
      <c r="B226" s="266" t="s">
        <v>597</v>
      </c>
      <c r="C226" s="267">
        <v>0</v>
      </c>
      <c r="D226" s="267">
        <v>0</v>
      </c>
      <c r="E226" s="267">
        <v>0</v>
      </c>
      <c r="F226" s="267">
        <v>0</v>
      </c>
      <c r="G226" s="267">
        <v>0</v>
      </c>
      <c r="H226" s="267">
        <v>0</v>
      </c>
      <c r="I226" s="267">
        <v>0</v>
      </c>
      <c r="J226" s="268">
        <f t="shared" si="6"/>
        <v>0</v>
      </c>
      <c r="K226" s="267">
        <v>11420725</v>
      </c>
      <c r="L226" s="267">
        <v>2284690</v>
      </c>
      <c r="M226" s="267">
        <v>2284690</v>
      </c>
      <c r="N226" s="267">
        <v>2284690</v>
      </c>
      <c r="O226" s="267">
        <v>2284690</v>
      </c>
      <c r="P226" s="267">
        <v>2281965</v>
      </c>
      <c r="Q226" s="267">
        <v>0</v>
      </c>
      <c r="R226" s="267">
        <f t="shared" si="7"/>
        <v>11420725</v>
      </c>
      <c r="S226" s="269"/>
      <c r="T226" s="269"/>
      <c r="U226" s="269"/>
      <c r="V226" s="269"/>
    </row>
    <row r="227" spans="1:22">
      <c r="A227" s="95">
        <v>36800</v>
      </c>
      <c r="B227" s="266" t="s">
        <v>598</v>
      </c>
      <c r="C227" s="267">
        <v>6228150</v>
      </c>
      <c r="D227" s="267">
        <v>1245630</v>
      </c>
      <c r="E227" s="267">
        <v>1245630</v>
      </c>
      <c r="F227" s="267">
        <v>1245630</v>
      </c>
      <c r="G227" s="267">
        <v>1245630</v>
      </c>
      <c r="H227" s="267">
        <v>1245630</v>
      </c>
      <c r="I227" s="267">
        <v>0</v>
      </c>
      <c r="J227" s="268">
        <f t="shared" si="6"/>
        <v>6228150</v>
      </c>
      <c r="K227" s="267">
        <v>36496526</v>
      </c>
      <c r="L227" s="267">
        <v>7301257</v>
      </c>
      <c r="M227" s="267">
        <v>7301257</v>
      </c>
      <c r="N227" s="267">
        <v>7301257</v>
      </c>
      <c r="O227" s="267">
        <v>7301257</v>
      </c>
      <c r="P227" s="267">
        <v>7291498</v>
      </c>
      <c r="Q227" s="267">
        <v>0</v>
      </c>
      <c r="R227" s="267">
        <f t="shared" si="7"/>
        <v>36496526</v>
      </c>
      <c r="S227" s="269"/>
      <c r="T227" s="269"/>
      <c r="U227" s="269"/>
      <c r="V227" s="269"/>
    </row>
    <row r="228" spans="1:22">
      <c r="A228" s="95">
        <v>36802</v>
      </c>
      <c r="B228" s="266" t="s">
        <v>599</v>
      </c>
      <c r="C228" s="267">
        <v>1136475</v>
      </c>
      <c r="D228" s="267">
        <v>227295</v>
      </c>
      <c r="E228" s="267">
        <v>227295</v>
      </c>
      <c r="F228" s="267">
        <v>227295</v>
      </c>
      <c r="G228" s="267">
        <v>227295</v>
      </c>
      <c r="H228" s="267">
        <v>227295</v>
      </c>
      <c r="I228" s="267">
        <v>0</v>
      </c>
      <c r="J228" s="268">
        <f t="shared" si="6"/>
        <v>1136475</v>
      </c>
      <c r="K228" s="267">
        <v>1289625</v>
      </c>
      <c r="L228" s="267">
        <v>257994</v>
      </c>
      <c r="M228" s="267">
        <v>257994</v>
      </c>
      <c r="N228" s="267">
        <v>257994</v>
      </c>
      <c r="O228" s="267">
        <v>257994</v>
      </c>
      <c r="P228" s="267">
        <v>257649</v>
      </c>
      <c r="Q228" s="267">
        <v>0</v>
      </c>
      <c r="R228" s="267">
        <f t="shared" si="7"/>
        <v>1289625</v>
      </c>
      <c r="S228" s="269"/>
      <c r="T228" s="269"/>
      <c r="U228" s="269"/>
      <c r="V228" s="269"/>
    </row>
    <row r="229" spans="1:22">
      <c r="A229" s="95">
        <v>36810</v>
      </c>
      <c r="B229" s="266" t="s">
        <v>600</v>
      </c>
      <c r="C229" s="267">
        <v>4694820</v>
      </c>
      <c r="D229" s="267">
        <v>938964</v>
      </c>
      <c r="E229" s="267">
        <v>938964</v>
      </c>
      <c r="F229" s="267">
        <v>938964</v>
      </c>
      <c r="G229" s="267">
        <v>938964</v>
      </c>
      <c r="H229" s="267">
        <v>938964</v>
      </c>
      <c r="I229" s="267">
        <v>0</v>
      </c>
      <c r="J229" s="268">
        <f t="shared" si="6"/>
        <v>4694820</v>
      </c>
      <c r="K229" s="267">
        <v>69135749</v>
      </c>
      <c r="L229" s="267">
        <v>13830847</v>
      </c>
      <c r="M229" s="267">
        <v>13830847</v>
      </c>
      <c r="N229" s="267">
        <v>13830847</v>
      </c>
      <c r="O229" s="267">
        <v>13830847</v>
      </c>
      <c r="P229" s="267">
        <v>13812361</v>
      </c>
      <c r="Q229" s="267">
        <v>0</v>
      </c>
      <c r="R229" s="267">
        <f t="shared" si="7"/>
        <v>69135749</v>
      </c>
      <c r="S229" s="269"/>
      <c r="T229" s="269"/>
      <c r="U229" s="269"/>
      <c r="V229" s="269"/>
    </row>
    <row r="230" spans="1:22">
      <c r="A230" s="95">
        <v>36900</v>
      </c>
      <c r="B230" s="266" t="s">
        <v>601</v>
      </c>
      <c r="C230" s="267">
        <v>946185</v>
      </c>
      <c r="D230" s="267">
        <v>189237</v>
      </c>
      <c r="E230" s="267">
        <v>189237</v>
      </c>
      <c r="F230" s="267">
        <v>189237</v>
      </c>
      <c r="G230" s="267">
        <v>189237</v>
      </c>
      <c r="H230" s="267">
        <v>189237</v>
      </c>
      <c r="I230" s="267">
        <v>0</v>
      </c>
      <c r="J230" s="268">
        <f t="shared" si="6"/>
        <v>946185</v>
      </c>
      <c r="K230" s="267">
        <v>6749925</v>
      </c>
      <c r="L230" s="267">
        <v>1350346</v>
      </c>
      <c r="M230" s="267">
        <v>1350346</v>
      </c>
      <c r="N230" s="267">
        <v>1350346</v>
      </c>
      <c r="O230" s="267">
        <v>1350346</v>
      </c>
      <c r="P230" s="267">
        <v>1348541</v>
      </c>
      <c r="Q230" s="267">
        <v>0</v>
      </c>
      <c r="R230" s="267">
        <f t="shared" si="7"/>
        <v>6749925</v>
      </c>
      <c r="S230" s="269"/>
      <c r="T230" s="269"/>
      <c r="U230" s="269"/>
      <c r="V230" s="269"/>
    </row>
    <row r="231" spans="1:22">
      <c r="A231" s="95">
        <v>36901</v>
      </c>
      <c r="B231" s="266" t="s">
        <v>602</v>
      </c>
      <c r="C231" s="267">
        <v>591395</v>
      </c>
      <c r="D231" s="267">
        <v>118279</v>
      </c>
      <c r="E231" s="267">
        <v>118279</v>
      </c>
      <c r="F231" s="267">
        <v>118279</v>
      </c>
      <c r="G231" s="267">
        <v>118279</v>
      </c>
      <c r="H231" s="267">
        <v>118279</v>
      </c>
      <c r="I231" s="267">
        <v>0</v>
      </c>
      <c r="J231" s="268">
        <f t="shared" si="6"/>
        <v>591395</v>
      </c>
      <c r="K231" s="267">
        <v>2297236</v>
      </c>
      <c r="L231" s="267">
        <v>459570</v>
      </c>
      <c r="M231" s="267">
        <v>459570</v>
      </c>
      <c r="N231" s="267">
        <v>459570</v>
      </c>
      <c r="O231" s="267">
        <v>459570</v>
      </c>
      <c r="P231" s="267">
        <v>458956</v>
      </c>
      <c r="Q231" s="267">
        <v>0</v>
      </c>
      <c r="R231" s="267">
        <f t="shared" si="7"/>
        <v>2297236</v>
      </c>
      <c r="S231" s="269"/>
      <c r="T231" s="269"/>
      <c r="U231" s="269"/>
      <c r="V231" s="269"/>
    </row>
    <row r="232" spans="1:22">
      <c r="A232" s="95">
        <v>36905</v>
      </c>
      <c r="B232" s="266" t="s">
        <v>603</v>
      </c>
      <c r="C232" s="267">
        <v>521260</v>
      </c>
      <c r="D232" s="267">
        <v>104252</v>
      </c>
      <c r="E232" s="267">
        <v>104252</v>
      </c>
      <c r="F232" s="267">
        <v>104252</v>
      </c>
      <c r="G232" s="267">
        <v>104252</v>
      </c>
      <c r="H232" s="267">
        <v>104252</v>
      </c>
      <c r="I232" s="267">
        <v>0</v>
      </c>
      <c r="J232" s="268">
        <f t="shared" si="6"/>
        <v>521260</v>
      </c>
      <c r="K232" s="267">
        <v>2085897</v>
      </c>
      <c r="L232" s="267">
        <v>417291</v>
      </c>
      <c r="M232" s="267">
        <v>417291</v>
      </c>
      <c r="N232" s="267">
        <v>417291</v>
      </c>
      <c r="O232" s="267">
        <v>417291</v>
      </c>
      <c r="P232" s="267">
        <v>416733</v>
      </c>
      <c r="Q232" s="267">
        <v>0</v>
      </c>
      <c r="R232" s="267">
        <f t="shared" si="7"/>
        <v>2085897</v>
      </c>
      <c r="S232" s="269"/>
      <c r="T232" s="269"/>
      <c r="U232" s="269"/>
      <c r="V232" s="269"/>
    </row>
    <row r="233" spans="1:22">
      <c r="A233" s="95">
        <v>37000</v>
      </c>
      <c r="B233" s="266" t="s">
        <v>604</v>
      </c>
      <c r="C233" s="267">
        <v>470670</v>
      </c>
      <c r="D233" s="267">
        <v>94134</v>
      </c>
      <c r="E233" s="267">
        <v>94134</v>
      </c>
      <c r="F233" s="267">
        <v>94134</v>
      </c>
      <c r="G233" s="267">
        <v>94134</v>
      </c>
      <c r="H233" s="267">
        <v>94134</v>
      </c>
      <c r="I233" s="267">
        <v>0</v>
      </c>
      <c r="J233" s="268">
        <f t="shared" si="6"/>
        <v>470670</v>
      </c>
      <c r="K233" s="267">
        <v>22432892</v>
      </c>
      <c r="L233" s="267">
        <v>4487778</v>
      </c>
      <c r="M233" s="267">
        <v>4487778</v>
      </c>
      <c r="N233" s="267">
        <v>4487778</v>
      </c>
      <c r="O233" s="267">
        <v>4487778</v>
      </c>
      <c r="P233" s="267">
        <v>4481780</v>
      </c>
      <c r="Q233" s="267">
        <v>0</v>
      </c>
      <c r="R233" s="267">
        <f t="shared" si="7"/>
        <v>22432892</v>
      </c>
      <c r="S233" s="269"/>
      <c r="T233" s="269"/>
      <c r="U233" s="269"/>
      <c r="V233" s="269"/>
    </row>
    <row r="234" spans="1:22">
      <c r="A234" s="95">
        <v>37001</v>
      </c>
      <c r="B234" s="266" t="s">
        <v>327</v>
      </c>
      <c r="C234" s="267">
        <v>1652570</v>
      </c>
      <c r="D234" s="267">
        <v>330514</v>
      </c>
      <c r="E234" s="267">
        <v>330514</v>
      </c>
      <c r="F234" s="267">
        <v>330514</v>
      </c>
      <c r="G234" s="267">
        <v>330514</v>
      </c>
      <c r="H234" s="267">
        <v>330514</v>
      </c>
      <c r="I234" s="267">
        <v>0</v>
      </c>
      <c r="J234" s="268">
        <f t="shared" si="6"/>
        <v>1652570</v>
      </c>
      <c r="K234" s="267">
        <v>882464</v>
      </c>
      <c r="L234" s="267">
        <v>176540</v>
      </c>
      <c r="M234" s="267">
        <v>176540</v>
      </c>
      <c r="N234" s="267">
        <v>176540</v>
      </c>
      <c r="O234" s="267">
        <v>176540</v>
      </c>
      <c r="P234" s="267">
        <v>176304</v>
      </c>
      <c r="Q234" s="267">
        <v>0</v>
      </c>
      <c r="R234" s="267">
        <f t="shared" si="7"/>
        <v>882464</v>
      </c>
      <c r="S234" s="269"/>
      <c r="T234" s="269"/>
      <c r="U234" s="269"/>
      <c r="V234" s="269"/>
    </row>
    <row r="235" spans="1:22">
      <c r="A235" s="95">
        <v>37005</v>
      </c>
      <c r="B235" s="266" t="s">
        <v>605</v>
      </c>
      <c r="C235" s="267">
        <v>0</v>
      </c>
      <c r="D235" s="267">
        <v>0</v>
      </c>
      <c r="E235" s="267">
        <v>0</v>
      </c>
      <c r="F235" s="267">
        <v>0</v>
      </c>
      <c r="G235" s="267">
        <v>0</v>
      </c>
      <c r="H235" s="267">
        <v>0</v>
      </c>
      <c r="I235" s="267">
        <v>0</v>
      </c>
      <c r="J235" s="268">
        <f t="shared" si="6"/>
        <v>0</v>
      </c>
      <c r="K235" s="267">
        <v>5566373</v>
      </c>
      <c r="L235" s="267">
        <v>1113545</v>
      </c>
      <c r="M235" s="267">
        <v>1113545</v>
      </c>
      <c r="N235" s="267">
        <v>1113545</v>
      </c>
      <c r="O235" s="267">
        <v>1113545</v>
      </c>
      <c r="P235" s="267">
        <v>1112193</v>
      </c>
      <c r="Q235" s="267">
        <v>0</v>
      </c>
      <c r="R235" s="267">
        <f t="shared" si="7"/>
        <v>5566373</v>
      </c>
      <c r="S235" s="269"/>
      <c r="T235" s="269"/>
      <c r="U235" s="269"/>
      <c r="V235" s="269"/>
    </row>
    <row r="236" spans="1:22">
      <c r="A236" s="95">
        <v>37100</v>
      </c>
      <c r="B236" s="266" t="s">
        <v>606</v>
      </c>
      <c r="C236" s="267">
        <v>6391620</v>
      </c>
      <c r="D236" s="267">
        <v>1278324</v>
      </c>
      <c r="E236" s="267">
        <v>1278324</v>
      </c>
      <c r="F236" s="267">
        <v>1278324</v>
      </c>
      <c r="G236" s="267">
        <v>1278324</v>
      </c>
      <c r="H236" s="267">
        <v>1278324</v>
      </c>
      <c r="I236" s="267">
        <v>0</v>
      </c>
      <c r="J236" s="268">
        <f t="shared" si="6"/>
        <v>6391620</v>
      </c>
      <c r="K236" s="267">
        <v>33450836</v>
      </c>
      <c r="L236" s="267">
        <v>6691956</v>
      </c>
      <c r="M236" s="267">
        <v>6691956</v>
      </c>
      <c r="N236" s="267">
        <v>6691956</v>
      </c>
      <c r="O236" s="267">
        <v>6691956</v>
      </c>
      <c r="P236" s="267">
        <v>6683012</v>
      </c>
      <c r="Q236" s="267">
        <v>0</v>
      </c>
      <c r="R236" s="267">
        <f t="shared" si="7"/>
        <v>33450836</v>
      </c>
      <c r="S236" s="269"/>
      <c r="T236" s="269"/>
      <c r="U236" s="269"/>
      <c r="V236" s="269"/>
    </row>
    <row r="237" spans="1:22">
      <c r="A237" s="95">
        <v>37200</v>
      </c>
      <c r="B237" s="266" t="s">
        <v>607</v>
      </c>
      <c r="C237" s="267">
        <v>1281085</v>
      </c>
      <c r="D237" s="267">
        <v>256217</v>
      </c>
      <c r="E237" s="267">
        <v>256217</v>
      </c>
      <c r="F237" s="267">
        <v>256217</v>
      </c>
      <c r="G237" s="267">
        <v>256217</v>
      </c>
      <c r="H237" s="267">
        <v>256217</v>
      </c>
      <c r="I237" s="267">
        <v>0</v>
      </c>
      <c r="J237" s="268">
        <f t="shared" si="6"/>
        <v>1281085</v>
      </c>
      <c r="K237" s="267">
        <v>7508242</v>
      </c>
      <c r="L237" s="267">
        <v>1502050</v>
      </c>
      <c r="M237" s="267">
        <v>1502050</v>
      </c>
      <c r="N237" s="267">
        <v>1502050</v>
      </c>
      <c r="O237" s="267">
        <v>1502050</v>
      </c>
      <c r="P237" s="267">
        <v>1500042</v>
      </c>
      <c r="Q237" s="267">
        <v>0</v>
      </c>
      <c r="R237" s="267">
        <f t="shared" si="7"/>
        <v>7508242</v>
      </c>
      <c r="S237" s="269"/>
      <c r="T237" s="269"/>
      <c r="U237" s="269"/>
      <c r="V237" s="269"/>
    </row>
    <row r="238" spans="1:22">
      <c r="A238" s="95">
        <v>37300</v>
      </c>
      <c r="B238" s="266" t="s">
        <v>608</v>
      </c>
      <c r="C238" s="267">
        <v>3628545</v>
      </c>
      <c r="D238" s="267">
        <v>725709</v>
      </c>
      <c r="E238" s="267">
        <v>725709</v>
      </c>
      <c r="F238" s="267">
        <v>725709</v>
      </c>
      <c r="G238" s="267">
        <v>725709</v>
      </c>
      <c r="H238" s="267">
        <v>725709</v>
      </c>
      <c r="I238" s="267">
        <v>0</v>
      </c>
      <c r="J238" s="268">
        <f t="shared" si="6"/>
        <v>3628545</v>
      </c>
      <c r="K238" s="267">
        <v>19834887</v>
      </c>
      <c r="L238" s="267">
        <v>3968038</v>
      </c>
      <c r="M238" s="267">
        <v>3968038</v>
      </c>
      <c r="N238" s="267">
        <v>3968038</v>
      </c>
      <c r="O238" s="267">
        <v>3968038</v>
      </c>
      <c r="P238" s="267">
        <v>3962735</v>
      </c>
      <c r="Q238" s="267">
        <v>0</v>
      </c>
      <c r="R238" s="267">
        <f t="shared" si="7"/>
        <v>19834887</v>
      </c>
      <c r="S238" s="269"/>
      <c r="T238" s="269"/>
      <c r="U238" s="269"/>
      <c r="V238" s="269"/>
    </row>
    <row r="239" spans="1:22">
      <c r="A239" s="95">
        <v>37301</v>
      </c>
      <c r="B239" s="266" t="s">
        <v>609</v>
      </c>
      <c r="C239" s="267">
        <v>669845</v>
      </c>
      <c r="D239" s="267">
        <v>133969</v>
      </c>
      <c r="E239" s="267">
        <v>133969</v>
      </c>
      <c r="F239" s="267">
        <v>133969</v>
      </c>
      <c r="G239" s="267">
        <v>133969</v>
      </c>
      <c r="H239" s="267">
        <v>133969</v>
      </c>
      <c r="I239" s="267">
        <v>0</v>
      </c>
      <c r="J239" s="268">
        <f t="shared" si="6"/>
        <v>669845</v>
      </c>
      <c r="K239" s="267">
        <v>2259416</v>
      </c>
      <c r="L239" s="267">
        <v>452004</v>
      </c>
      <c r="M239" s="267">
        <v>452004</v>
      </c>
      <c r="N239" s="267">
        <v>452004</v>
      </c>
      <c r="O239" s="267">
        <v>452004</v>
      </c>
      <c r="P239" s="267">
        <v>451400</v>
      </c>
      <c r="Q239" s="267">
        <v>0</v>
      </c>
      <c r="R239" s="267">
        <f t="shared" si="7"/>
        <v>2259416</v>
      </c>
      <c r="S239" s="269"/>
      <c r="T239" s="269"/>
      <c r="U239" s="269"/>
      <c r="V239" s="269"/>
    </row>
    <row r="240" spans="1:22">
      <c r="A240" s="95">
        <v>37305</v>
      </c>
      <c r="B240" s="266" t="s">
        <v>610</v>
      </c>
      <c r="C240" s="267">
        <v>0</v>
      </c>
      <c r="D240" s="267">
        <v>0</v>
      </c>
      <c r="E240" s="267">
        <v>0</v>
      </c>
      <c r="F240" s="267">
        <v>0</v>
      </c>
      <c r="G240" s="267">
        <v>0</v>
      </c>
      <c r="H240" s="267">
        <v>0</v>
      </c>
      <c r="I240" s="267">
        <v>0</v>
      </c>
      <c r="J240" s="268">
        <f t="shared" si="6"/>
        <v>0</v>
      </c>
      <c r="K240" s="267">
        <v>6971333</v>
      </c>
      <c r="L240" s="267">
        <v>1394520</v>
      </c>
      <c r="M240" s="267">
        <v>1394520</v>
      </c>
      <c r="N240" s="267">
        <v>1394520</v>
      </c>
      <c r="O240" s="267">
        <v>1394520</v>
      </c>
      <c r="P240" s="267">
        <v>1393253</v>
      </c>
      <c r="Q240" s="267">
        <v>0</v>
      </c>
      <c r="R240" s="267">
        <f t="shared" si="7"/>
        <v>6971333</v>
      </c>
      <c r="S240" s="269"/>
      <c r="T240" s="269"/>
      <c r="U240" s="269"/>
      <c r="V240" s="269"/>
    </row>
    <row r="241" spans="1:22">
      <c r="A241" s="95">
        <v>37400</v>
      </c>
      <c r="B241" s="266" t="s">
        <v>611</v>
      </c>
      <c r="C241" s="267">
        <v>6225575</v>
      </c>
      <c r="D241" s="267">
        <v>1245115</v>
      </c>
      <c r="E241" s="267">
        <v>1245115</v>
      </c>
      <c r="F241" s="267">
        <v>1245115</v>
      </c>
      <c r="G241" s="267">
        <v>1245115</v>
      </c>
      <c r="H241" s="267">
        <v>1245115</v>
      </c>
      <c r="I241" s="267">
        <v>0</v>
      </c>
      <c r="J241" s="268">
        <f t="shared" si="6"/>
        <v>6225575</v>
      </c>
      <c r="K241" s="267">
        <v>94182791</v>
      </c>
      <c r="L241" s="267">
        <v>18841595</v>
      </c>
      <c r="M241" s="267">
        <v>18841595</v>
      </c>
      <c r="N241" s="267">
        <v>18841595</v>
      </c>
      <c r="O241" s="267">
        <v>18841595</v>
      </c>
      <c r="P241" s="267">
        <v>18816411</v>
      </c>
      <c r="Q241" s="267">
        <v>0</v>
      </c>
      <c r="R241" s="267">
        <f t="shared" si="7"/>
        <v>94182791</v>
      </c>
      <c r="S241" s="269"/>
      <c r="T241" s="269"/>
      <c r="U241" s="269"/>
      <c r="V241" s="269"/>
    </row>
    <row r="242" spans="1:22">
      <c r="A242" s="95">
        <v>37405</v>
      </c>
      <c r="B242" s="266" t="s">
        <v>612</v>
      </c>
      <c r="C242" s="267">
        <v>0</v>
      </c>
      <c r="D242" s="267">
        <v>0</v>
      </c>
      <c r="E242" s="267">
        <v>0</v>
      </c>
      <c r="F242" s="267">
        <v>0</v>
      </c>
      <c r="G242" s="267">
        <v>0</v>
      </c>
      <c r="H242" s="267">
        <v>0</v>
      </c>
      <c r="I242" s="267">
        <v>0</v>
      </c>
      <c r="J242" s="268">
        <f t="shared" si="6"/>
        <v>0</v>
      </c>
      <c r="K242" s="267">
        <v>21862983</v>
      </c>
      <c r="L242" s="267">
        <v>4373653</v>
      </c>
      <c r="M242" s="267">
        <v>4373653</v>
      </c>
      <c r="N242" s="267">
        <v>4373653</v>
      </c>
      <c r="O242" s="267">
        <v>4373653</v>
      </c>
      <c r="P242" s="267">
        <v>4368371</v>
      </c>
      <c r="Q242" s="267">
        <v>0</v>
      </c>
      <c r="R242" s="267">
        <f t="shared" si="7"/>
        <v>21862983</v>
      </c>
      <c r="S242" s="269"/>
      <c r="T242" s="269"/>
      <c r="U242" s="269"/>
      <c r="V242" s="269"/>
    </row>
    <row r="243" spans="1:22">
      <c r="A243" s="95">
        <v>37500</v>
      </c>
      <c r="B243" s="266" t="s">
        <v>613</v>
      </c>
      <c r="C243" s="267">
        <v>283330</v>
      </c>
      <c r="D243" s="267">
        <v>56666</v>
      </c>
      <c r="E243" s="267">
        <v>56666</v>
      </c>
      <c r="F243" s="267">
        <v>56666</v>
      </c>
      <c r="G243" s="267">
        <v>56666</v>
      </c>
      <c r="H243" s="267">
        <v>56666</v>
      </c>
      <c r="I243" s="267">
        <v>0</v>
      </c>
      <c r="J243" s="268">
        <f t="shared" si="6"/>
        <v>283330</v>
      </c>
      <c r="K243" s="267">
        <v>10480582</v>
      </c>
      <c r="L243" s="267">
        <v>2096677</v>
      </c>
      <c r="M243" s="267">
        <v>2096677</v>
      </c>
      <c r="N243" s="267">
        <v>2096677</v>
      </c>
      <c r="O243" s="267">
        <v>2096677</v>
      </c>
      <c r="P243" s="267">
        <v>2093874</v>
      </c>
      <c r="Q243" s="267">
        <v>0</v>
      </c>
      <c r="R243" s="267">
        <f t="shared" si="7"/>
        <v>10480582</v>
      </c>
      <c r="S243" s="269"/>
      <c r="T243" s="269"/>
      <c r="U243" s="269"/>
      <c r="V243" s="269"/>
    </row>
    <row r="244" spans="1:22">
      <c r="A244" s="95">
        <v>37600</v>
      </c>
      <c r="B244" s="266" t="s">
        <v>614</v>
      </c>
      <c r="C244" s="267">
        <v>6767865</v>
      </c>
      <c r="D244" s="267">
        <v>1353573</v>
      </c>
      <c r="E244" s="267">
        <v>1353573</v>
      </c>
      <c r="F244" s="267">
        <v>1353573</v>
      </c>
      <c r="G244" s="267">
        <v>1353573</v>
      </c>
      <c r="H244" s="267">
        <v>1353573</v>
      </c>
      <c r="I244" s="267">
        <v>0</v>
      </c>
      <c r="J244" s="268">
        <f t="shared" si="6"/>
        <v>6767865</v>
      </c>
      <c r="K244" s="267">
        <v>65752333</v>
      </c>
      <c r="L244" s="267">
        <v>13153983</v>
      </c>
      <c r="M244" s="267">
        <v>13153983</v>
      </c>
      <c r="N244" s="267">
        <v>13153983</v>
      </c>
      <c r="O244" s="267">
        <v>13153983</v>
      </c>
      <c r="P244" s="267">
        <v>13136401</v>
      </c>
      <c r="Q244" s="267">
        <v>0</v>
      </c>
      <c r="R244" s="267">
        <f t="shared" si="7"/>
        <v>65752333</v>
      </c>
      <c r="S244" s="269"/>
      <c r="T244" s="269"/>
      <c r="U244" s="269"/>
      <c r="V244" s="269"/>
    </row>
    <row r="245" spans="1:22">
      <c r="A245" s="95">
        <v>37601</v>
      </c>
      <c r="B245" s="266" t="s">
        <v>615</v>
      </c>
      <c r="C245" s="267">
        <v>2074655</v>
      </c>
      <c r="D245" s="267">
        <v>414931</v>
      </c>
      <c r="E245" s="267">
        <v>414931</v>
      </c>
      <c r="F245" s="267">
        <v>414931</v>
      </c>
      <c r="G245" s="267">
        <v>414931</v>
      </c>
      <c r="H245" s="267">
        <v>414931</v>
      </c>
      <c r="I245" s="267">
        <v>0</v>
      </c>
      <c r="J245" s="268">
        <f t="shared" si="6"/>
        <v>2074655</v>
      </c>
      <c r="K245" s="267">
        <v>2677199</v>
      </c>
      <c r="L245" s="267">
        <v>535583</v>
      </c>
      <c r="M245" s="267">
        <v>535583</v>
      </c>
      <c r="N245" s="267">
        <v>535583</v>
      </c>
      <c r="O245" s="267">
        <v>535583</v>
      </c>
      <c r="P245" s="267">
        <v>534867</v>
      </c>
      <c r="Q245" s="267">
        <v>0</v>
      </c>
      <c r="R245" s="267">
        <f t="shared" si="7"/>
        <v>2677199</v>
      </c>
      <c r="S245" s="269"/>
      <c r="T245" s="269"/>
      <c r="U245" s="269"/>
      <c r="V245" s="269"/>
    </row>
    <row r="246" spans="1:22">
      <c r="A246" s="95">
        <v>37605</v>
      </c>
      <c r="B246" s="266" t="s">
        <v>616</v>
      </c>
      <c r="C246" s="267">
        <v>0</v>
      </c>
      <c r="D246" s="267">
        <v>0</v>
      </c>
      <c r="E246" s="267">
        <v>0</v>
      </c>
      <c r="F246" s="267">
        <v>0</v>
      </c>
      <c r="G246" s="267">
        <v>0</v>
      </c>
      <c r="H246" s="267">
        <v>0</v>
      </c>
      <c r="I246" s="267">
        <v>0</v>
      </c>
      <c r="J246" s="268">
        <f t="shared" si="6"/>
        <v>0</v>
      </c>
      <c r="K246" s="267">
        <v>8002033</v>
      </c>
      <c r="L246" s="267">
        <v>1600807</v>
      </c>
      <c r="M246" s="267">
        <v>1600807</v>
      </c>
      <c r="N246" s="267">
        <v>1600807</v>
      </c>
      <c r="O246" s="267">
        <v>1600807</v>
      </c>
      <c r="P246" s="267">
        <v>1598805</v>
      </c>
      <c r="Q246" s="267">
        <v>0</v>
      </c>
      <c r="R246" s="267">
        <f t="shared" si="7"/>
        <v>8002033</v>
      </c>
      <c r="S246" s="269"/>
      <c r="T246" s="269"/>
      <c r="U246" s="269"/>
      <c r="V246" s="269"/>
    </row>
    <row r="247" spans="1:22">
      <c r="A247" s="95">
        <v>37610</v>
      </c>
      <c r="B247" s="266" t="s">
        <v>617</v>
      </c>
      <c r="C247" s="267">
        <v>3585010</v>
      </c>
      <c r="D247" s="267">
        <v>717002</v>
      </c>
      <c r="E247" s="267">
        <v>717002</v>
      </c>
      <c r="F247" s="267">
        <v>717002</v>
      </c>
      <c r="G247" s="267">
        <v>717002</v>
      </c>
      <c r="H247" s="267">
        <v>717002</v>
      </c>
      <c r="I247" s="267">
        <v>0</v>
      </c>
      <c r="J247" s="268">
        <f t="shared" si="6"/>
        <v>3585010</v>
      </c>
      <c r="K247" s="267">
        <v>20642040</v>
      </c>
      <c r="L247" s="267">
        <v>4129512</v>
      </c>
      <c r="M247" s="267">
        <v>4129512</v>
      </c>
      <c r="N247" s="267">
        <v>4129512</v>
      </c>
      <c r="O247" s="267">
        <v>4129512</v>
      </c>
      <c r="P247" s="267">
        <v>4123992</v>
      </c>
      <c r="Q247" s="267">
        <v>0</v>
      </c>
      <c r="R247" s="267">
        <f t="shared" si="7"/>
        <v>20642040</v>
      </c>
      <c r="S247" s="269"/>
      <c r="T247" s="269"/>
      <c r="U247" s="269"/>
      <c r="V247" s="269"/>
    </row>
    <row r="248" spans="1:22">
      <c r="A248" s="95">
        <v>37700</v>
      </c>
      <c r="B248" s="266" t="s">
        <v>618</v>
      </c>
      <c r="C248" s="267">
        <v>1349060</v>
      </c>
      <c r="D248" s="267">
        <v>269812</v>
      </c>
      <c r="E248" s="267">
        <v>269812</v>
      </c>
      <c r="F248" s="267">
        <v>269812</v>
      </c>
      <c r="G248" s="267">
        <v>269812</v>
      </c>
      <c r="H248" s="267">
        <v>269812</v>
      </c>
      <c r="I248" s="267">
        <v>0</v>
      </c>
      <c r="J248" s="268">
        <f t="shared" si="6"/>
        <v>1349060</v>
      </c>
      <c r="K248" s="267">
        <v>27581650</v>
      </c>
      <c r="L248" s="267">
        <v>5517805</v>
      </c>
      <c r="M248" s="267">
        <v>5517805</v>
      </c>
      <c r="N248" s="267">
        <v>5517805</v>
      </c>
      <c r="O248" s="267">
        <v>5517805</v>
      </c>
      <c r="P248" s="267">
        <v>5510430</v>
      </c>
      <c r="Q248" s="267">
        <v>0</v>
      </c>
      <c r="R248" s="267">
        <f t="shared" si="7"/>
        <v>27581650</v>
      </c>
      <c r="S248" s="269"/>
      <c r="T248" s="269"/>
      <c r="U248" s="269"/>
      <c r="V248" s="269"/>
    </row>
    <row r="249" spans="1:22">
      <c r="A249" s="95">
        <v>37705</v>
      </c>
      <c r="B249" s="266" t="s">
        <v>619</v>
      </c>
      <c r="C249" s="267">
        <v>0</v>
      </c>
      <c r="D249" s="267">
        <v>0</v>
      </c>
      <c r="E249" s="267">
        <v>0</v>
      </c>
      <c r="F249" s="267">
        <v>0</v>
      </c>
      <c r="G249" s="267">
        <v>0</v>
      </c>
      <c r="H249" s="267">
        <v>0</v>
      </c>
      <c r="I249" s="267">
        <v>0</v>
      </c>
      <c r="J249" s="268">
        <f t="shared" si="6"/>
        <v>0</v>
      </c>
      <c r="K249" s="267">
        <v>8363223</v>
      </c>
      <c r="L249" s="267">
        <v>1673053</v>
      </c>
      <c r="M249" s="267">
        <v>1673053</v>
      </c>
      <c r="N249" s="267">
        <v>1673053</v>
      </c>
      <c r="O249" s="267">
        <v>1673053</v>
      </c>
      <c r="P249" s="267">
        <v>1671011</v>
      </c>
      <c r="Q249" s="267">
        <v>0</v>
      </c>
      <c r="R249" s="267">
        <f t="shared" si="7"/>
        <v>8363223</v>
      </c>
      <c r="S249" s="269"/>
      <c r="T249" s="269"/>
      <c r="U249" s="269"/>
      <c r="V249" s="269"/>
    </row>
    <row r="250" spans="1:22">
      <c r="A250" s="95">
        <v>37800</v>
      </c>
      <c r="B250" s="266" t="s">
        <v>620</v>
      </c>
      <c r="C250" s="267">
        <v>9163720</v>
      </c>
      <c r="D250" s="267">
        <v>1832744</v>
      </c>
      <c r="E250" s="267">
        <v>1832744</v>
      </c>
      <c r="F250" s="267">
        <v>1832744</v>
      </c>
      <c r="G250" s="267">
        <v>1832744</v>
      </c>
      <c r="H250" s="267">
        <v>1832744</v>
      </c>
      <c r="I250" s="267">
        <v>0</v>
      </c>
      <c r="J250" s="268">
        <f t="shared" si="6"/>
        <v>9163720</v>
      </c>
      <c r="K250" s="267">
        <v>84647221</v>
      </c>
      <c r="L250" s="267">
        <v>16933971</v>
      </c>
      <c r="M250" s="267">
        <v>16933971</v>
      </c>
      <c r="N250" s="267">
        <v>16933971</v>
      </c>
      <c r="O250" s="267">
        <v>16933971</v>
      </c>
      <c r="P250" s="267">
        <v>16911337</v>
      </c>
      <c r="Q250" s="267">
        <v>0</v>
      </c>
      <c r="R250" s="267">
        <f t="shared" si="7"/>
        <v>84647221</v>
      </c>
      <c r="S250" s="269"/>
      <c r="T250" s="269"/>
      <c r="U250" s="269"/>
      <c r="V250" s="269"/>
    </row>
    <row r="251" spans="1:22">
      <c r="A251" s="95">
        <v>37801</v>
      </c>
      <c r="B251" s="266" t="s">
        <v>621</v>
      </c>
      <c r="C251" s="267">
        <v>527050</v>
      </c>
      <c r="D251" s="267">
        <v>105410</v>
      </c>
      <c r="E251" s="267">
        <v>105410</v>
      </c>
      <c r="F251" s="267">
        <v>105410</v>
      </c>
      <c r="G251" s="267">
        <v>105410</v>
      </c>
      <c r="H251" s="267">
        <v>105410</v>
      </c>
      <c r="I251" s="267">
        <v>0</v>
      </c>
      <c r="J251" s="268">
        <f t="shared" si="6"/>
        <v>527050</v>
      </c>
      <c r="K251" s="267">
        <v>681788</v>
      </c>
      <c r="L251" s="267">
        <v>136394</v>
      </c>
      <c r="M251" s="267">
        <v>136394</v>
      </c>
      <c r="N251" s="267">
        <v>136394</v>
      </c>
      <c r="O251" s="267">
        <v>136394</v>
      </c>
      <c r="P251" s="267">
        <v>136212</v>
      </c>
      <c r="Q251" s="267">
        <v>0</v>
      </c>
      <c r="R251" s="267">
        <f t="shared" si="7"/>
        <v>681788</v>
      </c>
      <c r="S251" s="269"/>
      <c r="T251" s="269"/>
      <c r="U251" s="269"/>
      <c r="V251" s="269"/>
    </row>
    <row r="252" spans="1:22">
      <c r="A252" s="95">
        <v>37805</v>
      </c>
      <c r="B252" s="266" t="s">
        <v>622</v>
      </c>
      <c r="C252" s="267">
        <v>0</v>
      </c>
      <c r="D252" s="267">
        <v>0</v>
      </c>
      <c r="E252" s="267">
        <v>0</v>
      </c>
      <c r="F252" s="267">
        <v>0</v>
      </c>
      <c r="G252" s="267">
        <v>0</v>
      </c>
      <c r="H252" s="267">
        <v>0</v>
      </c>
      <c r="I252" s="267">
        <v>0</v>
      </c>
      <c r="J252" s="268">
        <f t="shared" si="6"/>
        <v>0</v>
      </c>
      <c r="K252" s="267">
        <v>8026618</v>
      </c>
      <c r="L252" s="267">
        <v>1605648</v>
      </c>
      <c r="M252" s="267">
        <v>1605648</v>
      </c>
      <c r="N252" s="267">
        <v>1605648</v>
      </c>
      <c r="O252" s="267">
        <v>1605648</v>
      </c>
      <c r="P252" s="267">
        <v>1604026</v>
      </c>
      <c r="Q252" s="267">
        <v>0</v>
      </c>
      <c r="R252" s="267">
        <f t="shared" si="7"/>
        <v>8026618</v>
      </c>
      <c r="S252" s="269"/>
      <c r="T252" s="269"/>
      <c r="U252" s="269"/>
      <c r="V252" s="269"/>
    </row>
    <row r="253" spans="1:22">
      <c r="A253" s="95">
        <v>37900</v>
      </c>
      <c r="B253" s="266" t="s">
        <v>623</v>
      </c>
      <c r="C253" s="267">
        <v>2049535</v>
      </c>
      <c r="D253" s="267">
        <v>409907</v>
      </c>
      <c r="E253" s="267">
        <v>409907</v>
      </c>
      <c r="F253" s="267">
        <v>409907</v>
      </c>
      <c r="G253" s="267">
        <v>409907</v>
      </c>
      <c r="H253" s="267">
        <v>409907</v>
      </c>
      <c r="I253" s="267">
        <v>0</v>
      </c>
      <c r="J253" s="268">
        <f t="shared" si="6"/>
        <v>2049535</v>
      </c>
      <c r="K253" s="267">
        <v>45150727</v>
      </c>
      <c r="L253" s="267">
        <v>9032560</v>
      </c>
      <c r="M253" s="267">
        <v>9032560</v>
      </c>
      <c r="N253" s="267">
        <v>9032560</v>
      </c>
      <c r="O253" s="267">
        <v>9032560</v>
      </c>
      <c r="P253" s="267">
        <v>9020487</v>
      </c>
      <c r="Q253" s="267">
        <v>0</v>
      </c>
      <c r="R253" s="267">
        <f t="shared" si="7"/>
        <v>45150727</v>
      </c>
      <c r="S253" s="269"/>
      <c r="T253" s="269"/>
      <c r="U253" s="269"/>
      <c r="V253" s="269"/>
    </row>
    <row r="254" spans="1:22">
      <c r="A254" s="95">
        <v>37901</v>
      </c>
      <c r="B254" s="266" t="s">
        <v>624</v>
      </c>
      <c r="C254" s="267">
        <v>0</v>
      </c>
      <c r="D254" s="267">
        <v>0</v>
      </c>
      <c r="E254" s="267">
        <v>0</v>
      </c>
      <c r="F254" s="267">
        <v>0</v>
      </c>
      <c r="G254" s="267">
        <v>0</v>
      </c>
      <c r="H254" s="267">
        <v>0</v>
      </c>
      <c r="I254" s="267">
        <v>0</v>
      </c>
      <c r="J254" s="268">
        <f t="shared" si="6"/>
        <v>0</v>
      </c>
      <c r="K254" s="267">
        <v>733233</v>
      </c>
      <c r="L254" s="267">
        <v>146680</v>
      </c>
      <c r="M254" s="267">
        <v>146680</v>
      </c>
      <c r="N254" s="267">
        <v>146680</v>
      </c>
      <c r="O254" s="267">
        <v>146680</v>
      </c>
      <c r="P254" s="267">
        <v>146513</v>
      </c>
      <c r="Q254" s="267">
        <v>0</v>
      </c>
      <c r="R254" s="267">
        <f t="shared" si="7"/>
        <v>733233</v>
      </c>
      <c r="S254" s="269"/>
      <c r="T254" s="269"/>
      <c r="U254" s="269"/>
      <c r="V254" s="269"/>
    </row>
    <row r="255" spans="1:22">
      <c r="A255" s="95">
        <v>37905</v>
      </c>
      <c r="B255" s="266" t="s">
        <v>625</v>
      </c>
      <c r="C255" s="267">
        <v>0</v>
      </c>
      <c r="D255" s="267">
        <v>0</v>
      </c>
      <c r="E255" s="267">
        <v>0</v>
      </c>
      <c r="F255" s="267">
        <v>0</v>
      </c>
      <c r="G255" s="267">
        <v>0</v>
      </c>
      <c r="H255" s="267">
        <v>0</v>
      </c>
      <c r="I255" s="267">
        <v>0</v>
      </c>
      <c r="J255" s="268">
        <f t="shared" si="6"/>
        <v>0</v>
      </c>
      <c r="K255" s="267">
        <v>5052675</v>
      </c>
      <c r="L255" s="267">
        <v>1010805</v>
      </c>
      <c r="M255" s="267">
        <v>1010805</v>
      </c>
      <c r="N255" s="267">
        <v>1010805</v>
      </c>
      <c r="O255" s="267">
        <v>1010805</v>
      </c>
      <c r="P255" s="267">
        <v>1009455</v>
      </c>
      <c r="Q255" s="267">
        <v>0</v>
      </c>
      <c r="R255" s="267">
        <f t="shared" si="7"/>
        <v>5052675</v>
      </c>
      <c r="S255" s="269"/>
      <c r="T255" s="269"/>
      <c r="U255" s="269"/>
      <c r="V255" s="269"/>
    </row>
    <row r="256" spans="1:22">
      <c r="A256" s="95">
        <v>38000</v>
      </c>
      <c r="B256" s="266" t="s">
        <v>626</v>
      </c>
      <c r="C256" s="267">
        <v>10165490</v>
      </c>
      <c r="D256" s="267">
        <v>2033098</v>
      </c>
      <c r="E256" s="267">
        <v>2033098</v>
      </c>
      <c r="F256" s="267">
        <v>2033098</v>
      </c>
      <c r="G256" s="267">
        <v>2033098</v>
      </c>
      <c r="H256" s="267">
        <v>2033098</v>
      </c>
      <c r="I256" s="267">
        <v>0</v>
      </c>
      <c r="J256" s="268">
        <f t="shared" si="6"/>
        <v>10165490</v>
      </c>
      <c r="K256" s="267">
        <v>74458845</v>
      </c>
      <c r="L256" s="267">
        <v>14895751</v>
      </c>
      <c r="M256" s="267">
        <v>14895751</v>
      </c>
      <c r="N256" s="267">
        <v>14895751</v>
      </c>
      <c r="O256" s="267">
        <v>14895751</v>
      </c>
      <c r="P256" s="267">
        <v>14875841</v>
      </c>
      <c r="Q256" s="267">
        <v>0</v>
      </c>
      <c r="R256" s="267">
        <f t="shared" si="7"/>
        <v>74458845</v>
      </c>
      <c r="S256" s="269"/>
      <c r="T256" s="269"/>
      <c r="U256" s="269"/>
      <c r="V256" s="269"/>
    </row>
    <row r="257" spans="1:22">
      <c r="A257" s="95">
        <v>38005</v>
      </c>
      <c r="B257" s="266" t="s">
        <v>627</v>
      </c>
      <c r="C257" s="267">
        <v>0</v>
      </c>
      <c r="D257" s="267">
        <v>0</v>
      </c>
      <c r="E257" s="267">
        <v>0</v>
      </c>
      <c r="F257" s="267">
        <v>0</v>
      </c>
      <c r="G257" s="267">
        <v>0</v>
      </c>
      <c r="H257" s="267">
        <v>0</v>
      </c>
      <c r="I257" s="267">
        <v>0</v>
      </c>
      <c r="J257" s="268">
        <f t="shared" si="6"/>
        <v>0</v>
      </c>
      <c r="K257" s="267">
        <v>19072040</v>
      </c>
      <c r="L257" s="267">
        <v>3815121</v>
      </c>
      <c r="M257" s="267">
        <v>3815121</v>
      </c>
      <c r="N257" s="267">
        <v>3815121</v>
      </c>
      <c r="O257" s="267">
        <v>3815121</v>
      </c>
      <c r="P257" s="267">
        <v>3811556</v>
      </c>
      <c r="Q257" s="267">
        <v>0</v>
      </c>
      <c r="R257" s="267">
        <f t="shared" si="7"/>
        <v>19072040</v>
      </c>
      <c r="S257" s="269"/>
      <c r="T257" s="269"/>
      <c r="U257" s="269"/>
      <c r="V257" s="269"/>
    </row>
    <row r="258" spans="1:22">
      <c r="A258" s="95">
        <v>38100</v>
      </c>
      <c r="B258" s="266" t="s">
        <v>628</v>
      </c>
      <c r="C258" s="267">
        <v>1305095</v>
      </c>
      <c r="D258" s="267">
        <v>261019</v>
      </c>
      <c r="E258" s="267">
        <v>261019</v>
      </c>
      <c r="F258" s="267">
        <v>261019</v>
      </c>
      <c r="G258" s="267">
        <v>261019</v>
      </c>
      <c r="H258" s="267">
        <v>261019</v>
      </c>
      <c r="I258" s="267">
        <v>0</v>
      </c>
      <c r="J258" s="268">
        <f t="shared" si="6"/>
        <v>1305095</v>
      </c>
      <c r="K258" s="267">
        <v>32779590</v>
      </c>
      <c r="L258" s="267">
        <v>6557671</v>
      </c>
      <c r="M258" s="267">
        <v>6557671</v>
      </c>
      <c r="N258" s="267">
        <v>6557671</v>
      </c>
      <c r="O258" s="267">
        <v>6557671</v>
      </c>
      <c r="P258" s="267">
        <v>6548906</v>
      </c>
      <c r="Q258" s="267">
        <v>0</v>
      </c>
      <c r="R258" s="267">
        <f t="shared" si="7"/>
        <v>32779590</v>
      </c>
      <c r="S258" s="269"/>
      <c r="T258" s="269"/>
      <c r="U258" s="269"/>
      <c r="V258" s="269"/>
    </row>
    <row r="259" spans="1:22">
      <c r="A259" s="95">
        <v>38105</v>
      </c>
      <c r="B259" s="266" t="s">
        <v>629</v>
      </c>
      <c r="C259" s="267">
        <v>0</v>
      </c>
      <c r="D259" s="267">
        <v>0</v>
      </c>
      <c r="E259" s="267">
        <v>0</v>
      </c>
      <c r="F259" s="267">
        <v>0</v>
      </c>
      <c r="G259" s="267">
        <v>0</v>
      </c>
      <c r="H259" s="267">
        <v>0</v>
      </c>
      <c r="I259" s="267">
        <v>0</v>
      </c>
      <c r="J259" s="268">
        <f t="shared" si="6"/>
        <v>0</v>
      </c>
      <c r="K259" s="267">
        <v>7971933</v>
      </c>
      <c r="L259" s="267">
        <v>1594723</v>
      </c>
      <c r="M259" s="267">
        <v>1594723</v>
      </c>
      <c r="N259" s="267">
        <v>1594723</v>
      </c>
      <c r="O259" s="267">
        <v>1594723</v>
      </c>
      <c r="P259" s="267">
        <v>1593041</v>
      </c>
      <c r="Q259" s="267">
        <v>0</v>
      </c>
      <c r="R259" s="267">
        <f t="shared" si="7"/>
        <v>7971933</v>
      </c>
      <c r="S259" s="269"/>
      <c r="T259" s="269"/>
      <c r="U259" s="269"/>
      <c r="V259" s="269"/>
    </row>
    <row r="260" spans="1:22">
      <c r="A260" s="95">
        <v>38200</v>
      </c>
      <c r="B260" s="266" t="s">
        <v>630</v>
      </c>
      <c r="C260" s="267">
        <v>407820</v>
      </c>
      <c r="D260" s="267">
        <v>81564</v>
      </c>
      <c r="E260" s="267">
        <v>81564</v>
      </c>
      <c r="F260" s="267">
        <v>81564</v>
      </c>
      <c r="G260" s="267">
        <v>81564</v>
      </c>
      <c r="H260" s="267">
        <v>81564</v>
      </c>
      <c r="I260" s="267">
        <v>0</v>
      </c>
      <c r="J260" s="268">
        <f t="shared" si="6"/>
        <v>407820</v>
      </c>
      <c r="K260" s="267">
        <v>32040767</v>
      </c>
      <c r="L260" s="267">
        <v>6409867</v>
      </c>
      <c r="M260" s="267">
        <v>6409867</v>
      </c>
      <c r="N260" s="267">
        <v>6409867</v>
      </c>
      <c r="O260" s="267">
        <v>6409867</v>
      </c>
      <c r="P260" s="267">
        <v>6401299</v>
      </c>
      <c r="Q260" s="267">
        <v>0</v>
      </c>
      <c r="R260" s="267">
        <f t="shared" si="7"/>
        <v>32040767</v>
      </c>
      <c r="S260" s="269"/>
      <c r="T260" s="269"/>
      <c r="U260" s="269"/>
      <c r="V260" s="269"/>
    </row>
    <row r="261" spans="1:22">
      <c r="A261" s="95">
        <v>38205</v>
      </c>
      <c r="B261" s="266" t="s">
        <v>631</v>
      </c>
      <c r="C261" s="267">
        <v>0</v>
      </c>
      <c r="D261" s="267">
        <v>0</v>
      </c>
      <c r="E261" s="267">
        <v>0</v>
      </c>
      <c r="F261" s="267">
        <v>0</v>
      </c>
      <c r="G261" s="267">
        <v>0</v>
      </c>
      <c r="H261" s="267">
        <v>0</v>
      </c>
      <c r="I261" s="267">
        <v>0</v>
      </c>
      <c r="J261" s="268">
        <f t="shared" si="6"/>
        <v>0</v>
      </c>
      <c r="K261" s="267">
        <v>4591823</v>
      </c>
      <c r="L261" s="267">
        <v>918591</v>
      </c>
      <c r="M261" s="267">
        <v>918591</v>
      </c>
      <c r="N261" s="267">
        <v>918591</v>
      </c>
      <c r="O261" s="267">
        <v>918591</v>
      </c>
      <c r="P261" s="267">
        <v>917459</v>
      </c>
      <c r="Q261" s="267">
        <v>0</v>
      </c>
      <c r="R261" s="267">
        <f t="shared" si="7"/>
        <v>4591823</v>
      </c>
      <c r="S261" s="269"/>
      <c r="T261" s="269"/>
      <c r="U261" s="269"/>
      <c r="V261" s="269"/>
    </row>
    <row r="262" spans="1:22">
      <c r="A262" s="95">
        <v>38210</v>
      </c>
      <c r="B262" s="266" t="s">
        <v>632</v>
      </c>
      <c r="C262" s="267">
        <v>1461675</v>
      </c>
      <c r="D262" s="267">
        <v>292335</v>
      </c>
      <c r="E262" s="267">
        <v>292335</v>
      </c>
      <c r="F262" s="267">
        <v>292335</v>
      </c>
      <c r="G262" s="267">
        <v>292335</v>
      </c>
      <c r="H262" s="267">
        <v>292335</v>
      </c>
      <c r="I262" s="267">
        <v>0</v>
      </c>
      <c r="J262" s="268">
        <f t="shared" si="6"/>
        <v>1461675</v>
      </c>
      <c r="K262" s="267">
        <v>12126723</v>
      </c>
      <c r="L262" s="267">
        <v>2425993</v>
      </c>
      <c r="M262" s="267">
        <v>2425993</v>
      </c>
      <c r="N262" s="267">
        <v>2425993</v>
      </c>
      <c r="O262" s="267">
        <v>2425993</v>
      </c>
      <c r="P262" s="267">
        <v>2422751</v>
      </c>
      <c r="Q262" s="267">
        <v>0</v>
      </c>
      <c r="R262" s="267">
        <f t="shared" si="7"/>
        <v>12126723</v>
      </c>
      <c r="S262" s="269"/>
      <c r="T262" s="269"/>
      <c r="U262" s="269"/>
      <c r="V262" s="269"/>
    </row>
    <row r="263" spans="1:22">
      <c r="A263" s="95">
        <v>38300</v>
      </c>
      <c r="B263" s="266" t="s">
        <v>633</v>
      </c>
      <c r="C263" s="267">
        <v>1341845</v>
      </c>
      <c r="D263" s="267">
        <v>268369</v>
      </c>
      <c r="E263" s="267">
        <v>268369</v>
      </c>
      <c r="F263" s="267">
        <v>268369</v>
      </c>
      <c r="G263" s="267">
        <v>268369</v>
      </c>
      <c r="H263" s="267">
        <v>268369</v>
      </c>
      <c r="I263" s="267">
        <v>0</v>
      </c>
      <c r="J263" s="268">
        <f t="shared" si="6"/>
        <v>1341845</v>
      </c>
      <c r="K263" s="267">
        <v>25162831</v>
      </c>
      <c r="L263" s="267">
        <v>5033912</v>
      </c>
      <c r="M263" s="267">
        <v>5033912</v>
      </c>
      <c r="N263" s="267">
        <v>5033912</v>
      </c>
      <c r="O263" s="267">
        <v>5033912</v>
      </c>
      <c r="P263" s="267">
        <v>5027183</v>
      </c>
      <c r="Q263" s="267">
        <v>0</v>
      </c>
      <c r="R263" s="267">
        <f t="shared" si="7"/>
        <v>25162831</v>
      </c>
      <c r="S263" s="269"/>
      <c r="T263" s="269"/>
      <c r="U263" s="269"/>
      <c r="V263" s="269"/>
    </row>
    <row r="264" spans="1:22">
      <c r="A264" s="95">
        <v>38400</v>
      </c>
      <c r="B264" s="266" t="s">
        <v>634</v>
      </c>
      <c r="C264" s="267">
        <v>1546030</v>
      </c>
      <c r="D264" s="267">
        <v>309206</v>
      </c>
      <c r="E264" s="267">
        <v>309206</v>
      </c>
      <c r="F264" s="267">
        <v>309206</v>
      </c>
      <c r="G264" s="267">
        <v>309206</v>
      </c>
      <c r="H264" s="267">
        <v>309206</v>
      </c>
      <c r="I264" s="267">
        <v>0</v>
      </c>
      <c r="J264" s="268">
        <f t="shared" si="6"/>
        <v>1546030</v>
      </c>
      <c r="K264" s="267">
        <v>31204136</v>
      </c>
      <c r="L264" s="267">
        <v>6242496</v>
      </c>
      <c r="M264" s="267">
        <v>6242496</v>
      </c>
      <c r="N264" s="267">
        <v>6242496</v>
      </c>
      <c r="O264" s="267">
        <v>6242496</v>
      </c>
      <c r="P264" s="267">
        <v>6234152</v>
      </c>
      <c r="Q264" s="267">
        <v>0</v>
      </c>
      <c r="R264" s="267">
        <f t="shared" si="7"/>
        <v>31204136</v>
      </c>
      <c r="S264" s="269"/>
      <c r="T264" s="269"/>
      <c r="U264" s="269"/>
      <c r="V264" s="269"/>
    </row>
    <row r="265" spans="1:22">
      <c r="A265" s="95">
        <v>38402</v>
      </c>
      <c r="B265" s="266" t="s">
        <v>635</v>
      </c>
      <c r="C265" s="267">
        <v>563385</v>
      </c>
      <c r="D265" s="267">
        <v>112677</v>
      </c>
      <c r="E265" s="267">
        <v>112677</v>
      </c>
      <c r="F265" s="267">
        <v>112677</v>
      </c>
      <c r="G265" s="267">
        <v>112677</v>
      </c>
      <c r="H265" s="267">
        <v>112677</v>
      </c>
      <c r="I265" s="267">
        <v>0</v>
      </c>
      <c r="J265" s="268">
        <f t="shared" si="6"/>
        <v>563385</v>
      </c>
      <c r="K265" s="267">
        <v>1278708</v>
      </c>
      <c r="L265" s="267">
        <v>255810</v>
      </c>
      <c r="M265" s="267">
        <v>255810</v>
      </c>
      <c r="N265" s="267">
        <v>255810</v>
      </c>
      <c r="O265" s="267">
        <v>255810</v>
      </c>
      <c r="P265" s="267">
        <v>255468</v>
      </c>
      <c r="Q265" s="267">
        <v>0</v>
      </c>
      <c r="R265" s="267">
        <f t="shared" si="7"/>
        <v>1278708</v>
      </c>
      <c r="S265" s="269"/>
      <c r="T265" s="269"/>
      <c r="U265" s="269"/>
      <c r="V265" s="269"/>
    </row>
    <row r="266" spans="1:22">
      <c r="A266" s="95">
        <v>38405</v>
      </c>
      <c r="B266" s="266" t="s">
        <v>636</v>
      </c>
      <c r="C266" s="267">
        <v>0</v>
      </c>
      <c r="D266" s="267">
        <v>0</v>
      </c>
      <c r="E266" s="267">
        <v>0</v>
      </c>
      <c r="F266" s="267">
        <v>0</v>
      </c>
      <c r="G266" s="267">
        <v>0</v>
      </c>
      <c r="H266" s="267">
        <v>0</v>
      </c>
      <c r="I266" s="267">
        <v>0</v>
      </c>
      <c r="J266" s="268">
        <f t="shared" si="6"/>
        <v>0</v>
      </c>
      <c r="K266" s="267">
        <v>8594404</v>
      </c>
      <c r="L266" s="267">
        <v>1719281</v>
      </c>
      <c r="M266" s="267">
        <v>1719281</v>
      </c>
      <c r="N266" s="267">
        <v>1719281</v>
      </c>
      <c r="O266" s="267">
        <v>1719281</v>
      </c>
      <c r="P266" s="267">
        <v>1717280</v>
      </c>
      <c r="Q266" s="267">
        <v>0</v>
      </c>
      <c r="R266" s="267">
        <f t="shared" si="7"/>
        <v>8594404</v>
      </c>
      <c r="S266" s="269"/>
      <c r="T266" s="269"/>
      <c r="U266" s="269"/>
      <c r="V266" s="269"/>
    </row>
    <row r="267" spans="1:22">
      <c r="A267" s="95">
        <v>38500</v>
      </c>
      <c r="B267" s="266" t="s">
        <v>637</v>
      </c>
      <c r="C267" s="267">
        <v>0</v>
      </c>
      <c r="D267" s="267">
        <v>0</v>
      </c>
      <c r="E267" s="267">
        <v>0</v>
      </c>
      <c r="F267" s="267">
        <v>0</v>
      </c>
      <c r="G267" s="267">
        <v>0</v>
      </c>
      <c r="H267" s="267">
        <v>0</v>
      </c>
      <c r="I267" s="267">
        <v>0</v>
      </c>
      <c r="J267" s="268">
        <f t="shared" si="6"/>
        <v>0</v>
      </c>
      <c r="K267" s="267">
        <v>25167361</v>
      </c>
      <c r="L267" s="267">
        <v>5034776</v>
      </c>
      <c r="M267" s="267">
        <v>5034776</v>
      </c>
      <c r="N267" s="267">
        <v>5034776</v>
      </c>
      <c r="O267" s="267">
        <v>5034776</v>
      </c>
      <c r="P267" s="267">
        <v>5028257</v>
      </c>
      <c r="Q267" s="267">
        <v>0</v>
      </c>
      <c r="R267" s="267">
        <f t="shared" si="7"/>
        <v>25167361</v>
      </c>
      <c r="S267" s="269"/>
      <c r="T267" s="269"/>
      <c r="U267" s="269"/>
      <c r="V267" s="269"/>
    </row>
    <row r="268" spans="1:22">
      <c r="A268" s="95">
        <v>38600</v>
      </c>
      <c r="B268" s="266" t="s">
        <v>638</v>
      </c>
      <c r="C268" s="267">
        <v>3931110</v>
      </c>
      <c r="D268" s="267">
        <v>786222</v>
      </c>
      <c r="E268" s="267">
        <v>786222</v>
      </c>
      <c r="F268" s="267">
        <v>786222</v>
      </c>
      <c r="G268" s="267">
        <v>786222</v>
      </c>
      <c r="H268" s="267">
        <v>786222</v>
      </c>
      <c r="I268" s="267">
        <v>0</v>
      </c>
      <c r="J268" s="268">
        <f t="shared" si="6"/>
        <v>3931110</v>
      </c>
      <c r="K268" s="267">
        <v>31380909</v>
      </c>
      <c r="L268" s="267">
        <v>6277860</v>
      </c>
      <c r="M268" s="267">
        <v>6277860</v>
      </c>
      <c r="N268" s="267">
        <v>6277860</v>
      </c>
      <c r="O268" s="267">
        <v>6277860</v>
      </c>
      <c r="P268" s="267">
        <v>6269469</v>
      </c>
      <c r="Q268" s="267">
        <v>0</v>
      </c>
      <c r="R268" s="267">
        <f t="shared" si="7"/>
        <v>31380909</v>
      </c>
      <c r="S268" s="269"/>
      <c r="T268" s="269"/>
      <c r="U268" s="269"/>
      <c r="V268" s="269"/>
    </row>
    <row r="269" spans="1:22">
      <c r="A269" s="95">
        <v>38601</v>
      </c>
      <c r="B269" s="266" t="s">
        <v>639</v>
      </c>
      <c r="C269" s="267">
        <v>0</v>
      </c>
      <c r="D269" s="267">
        <v>0</v>
      </c>
      <c r="E269" s="267">
        <v>0</v>
      </c>
      <c r="F269" s="267">
        <v>0</v>
      </c>
      <c r="G269" s="267">
        <v>0</v>
      </c>
      <c r="H269" s="267">
        <v>0</v>
      </c>
      <c r="I269" s="267">
        <v>0</v>
      </c>
      <c r="J269" s="268">
        <f t="shared" si="6"/>
        <v>0</v>
      </c>
      <c r="K269" s="267">
        <v>554672</v>
      </c>
      <c r="L269" s="267">
        <v>110954</v>
      </c>
      <c r="M269" s="267">
        <v>110954</v>
      </c>
      <c r="N269" s="267">
        <v>110954</v>
      </c>
      <c r="O269" s="267">
        <v>110954</v>
      </c>
      <c r="P269" s="267">
        <v>110856</v>
      </c>
      <c r="Q269" s="267">
        <v>0</v>
      </c>
      <c r="R269" s="267">
        <f t="shared" si="7"/>
        <v>554672</v>
      </c>
      <c r="S269" s="269"/>
      <c r="T269" s="269"/>
      <c r="U269" s="269"/>
      <c r="V269" s="269"/>
    </row>
    <row r="270" spans="1:22">
      <c r="A270" s="95">
        <v>38602</v>
      </c>
      <c r="B270" s="266" t="s">
        <v>640</v>
      </c>
      <c r="C270" s="267">
        <v>1189890</v>
      </c>
      <c r="D270" s="267">
        <v>237978</v>
      </c>
      <c r="E270" s="267">
        <v>237978</v>
      </c>
      <c r="F270" s="267">
        <v>237978</v>
      </c>
      <c r="G270" s="267">
        <v>237978</v>
      </c>
      <c r="H270" s="267">
        <v>237978</v>
      </c>
      <c r="I270" s="267">
        <v>0</v>
      </c>
      <c r="J270" s="268">
        <f t="shared" si="6"/>
        <v>1189890</v>
      </c>
      <c r="K270" s="267">
        <v>2276276</v>
      </c>
      <c r="L270" s="267">
        <v>455377</v>
      </c>
      <c r="M270" s="267">
        <v>455377</v>
      </c>
      <c r="N270" s="267">
        <v>455377</v>
      </c>
      <c r="O270" s="267">
        <v>455377</v>
      </c>
      <c r="P270" s="267">
        <v>454768</v>
      </c>
      <c r="Q270" s="267">
        <v>0</v>
      </c>
      <c r="R270" s="267">
        <f t="shared" si="7"/>
        <v>2276276</v>
      </c>
      <c r="S270" s="269"/>
      <c r="T270" s="269"/>
      <c r="U270" s="269"/>
      <c r="V270" s="269"/>
    </row>
    <row r="271" spans="1:22">
      <c r="A271" s="95">
        <v>38605</v>
      </c>
      <c r="B271" s="266" t="s">
        <v>641</v>
      </c>
      <c r="C271" s="267">
        <v>0</v>
      </c>
      <c r="D271" s="267">
        <v>0</v>
      </c>
      <c r="E271" s="267">
        <v>0</v>
      </c>
      <c r="F271" s="267">
        <v>0</v>
      </c>
      <c r="G271" s="267">
        <v>0</v>
      </c>
      <c r="H271" s="267">
        <v>0</v>
      </c>
      <c r="I271" s="267">
        <v>0</v>
      </c>
      <c r="J271" s="268">
        <f t="shared" si="6"/>
        <v>0</v>
      </c>
      <c r="K271" s="267">
        <v>9454279</v>
      </c>
      <c r="L271" s="267">
        <v>1891286</v>
      </c>
      <c r="M271" s="267">
        <v>1891286</v>
      </c>
      <c r="N271" s="267">
        <v>1891286</v>
      </c>
      <c r="O271" s="267">
        <v>1891286</v>
      </c>
      <c r="P271" s="267">
        <v>1889135</v>
      </c>
      <c r="Q271" s="267">
        <v>0</v>
      </c>
      <c r="R271" s="267">
        <f t="shared" si="7"/>
        <v>9454279</v>
      </c>
      <c r="S271" s="269"/>
      <c r="T271" s="269"/>
      <c r="U271" s="269"/>
      <c r="V271" s="269"/>
    </row>
    <row r="272" spans="1:22">
      <c r="A272" s="95">
        <v>38610</v>
      </c>
      <c r="B272" s="266" t="s">
        <v>642</v>
      </c>
      <c r="C272" s="267">
        <v>0</v>
      </c>
      <c r="D272" s="267">
        <v>0</v>
      </c>
      <c r="E272" s="267">
        <v>0</v>
      </c>
      <c r="F272" s="267">
        <v>0</v>
      </c>
      <c r="G272" s="267">
        <v>0</v>
      </c>
      <c r="H272" s="267">
        <v>0</v>
      </c>
      <c r="I272" s="267">
        <v>0</v>
      </c>
      <c r="J272" s="268">
        <f t="shared" ref="J272:J318" si="8">SUM(D272:I272)</f>
        <v>0</v>
      </c>
      <c r="K272" s="267">
        <v>6404850</v>
      </c>
      <c r="L272" s="267">
        <v>1281304</v>
      </c>
      <c r="M272" s="267">
        <v>1281304</v>
      </c>
      <c r="N272" s="267">
        <v>1281304</v>
      </c>
      <c r="O272" s="267">
        <v>1281304</v>
      </c>
      <c r="P272" s="267">
        <v>1279634</v>
      </c>
      <c r="Q272" s="267">
        <v>0</v>
      </c>
      <c r="R272" s="267">
        <f t="shared" ref="R272:R318" si="9">SUM(L272:Q272)</f>
        <v>6404850</v>
      </c>
      <c r="S272" s="269"/>
      <c r="T272" s="269"/>
      <c r="U272" s="269"/>
      <c r="V272" s="269"/>
    </row>
    <row r="273" spans="1:22">
      <c r="A273" s="95">
        <v>38620</v>
      </c>
      <c r="B273" s="266" t="s">
        <v>643</v>
      </c>
      <c r="C273" s="267">
        <v>0</v>
      </c>
      <c r="D273" s="267">
        <v>0</v>
      </c>
      <c r="E273" s="267">
        <v>0</v>
      </c>
      <c r="F273" s="267">
        <v>0</v>
      </c>
      <c r="G273" s="267">
        <v>0</v>
      </c>
      <c r="H273" s="267">
        <v>0</v>
      </c>
      <c r="I273" s="267">
        <v>0</v>
      </c>
      <c r="J273" s="268">
        <f t="shared" si="8"/>
        <v>0</v>
      </c>
      <c r="K273" s="267">
        <v>5531734</v>
      </c>
      <c r="L273" s="267">
        <v>1106619</v>
      </c>
      <c r="M273" s="267">
        <v>1106619</v>
      </c>
      <c r="N273" s="267">
        <v>1106619</v>
      </c>
      <c r="O273" s="267">
        <v>1106619</v>
      </c>
      <c r="P273" s="267">
        <v>1105258</v>
      </c>
      <c r="Q273" s="267">
        <v>0</v>
      </c>
      <c r="R273" s="267">
        <f t="shared" si="9"/>
        <v>5531734</v>
      </c>
      <c r="S273" s="269"/>
      <c r="T273" s="269"/>
      <c r="U273" s="269"/>
      <c r="V273" s="269"/>
    </row>
    <row r="274" spans="1:22">
      <c r="A274" s="95">
        <v>38700</v>
      </c>
      <c r="B274" s="266" t="s">
        <v>644</v>
      </c>
      <c r="C274" s="267">
        <v>1116820</v>
      </c>
      <c r="D274" s="267">
        <v>223364</v>
      </c>
      <c r="E274" s="267">
        <v>223364</v>
      </c>
      <c r="F274" s="267">
        <v>223364</v>
      </c>
      <c r="G274" s="267">
        <v>223364</v>
      </c>
      <c r="H274" s="267">
        <v>223364</v>
      </c>
      <c r="I274" s="267">
        <v>0</v>
      </c>
      <c r="J274" s="268">
        <f t="shared" si="8"/>
        <v>1116820</v>
      </c>
      <c r="K274" s="267">
        <v>9374963</v>
      </c>
      <c r="L274" s="267">
        <v>1875494</v>
      </c>
      <c r="M274" s="267">
        <v>1875494</v>
      </c>
      <c r="N274" s="267">
        <v>1875494</v>
      </c>
      <c r="O274" s="267">
        <v>1875494</v>
      </c>
      <c r="P274" s="267">
        <v>1872987</v>
      </c>
      <c r="Q274" s="267">
        <v>0</v>
      </c>
      <c r="R274" s="267">
        <f t="shared" si="9"/>
        <v>9374963</v>
      </c>
      <c r="S274" s="269"/>
      <c r="T274" s="269"/>
      <c r="U274" s="269"/>
      <c r="V274" s="269"/>
    </row>
    <row r="275" spans="1:22">
      <c r="A275" s="95">
        <v>38701</v>
      </c>
      <c r="B275" s="266" t="s">
        <v>645</v>
      </c>
      <c r="C275" s="267">
        <v>0</v>
      </c>
      <c r="D275" s="267">
        <v>0</v>
      </c>
      <c r="E275" s="267">
        <v>0</v>
      </c>
      <c r="F275" s="267">
        <v>0</v>
      </c>
      <c r="G275" s="267">
        <v>0</v>
      </c>
      <c r="H275" s="267">
        <v>0</v>
      </c>
      <c r="I275" s="267">
        <v>0</v>
      </c>
      <c r="J275" s="268">
        <f t="shared" si="8"/>
        <v>0</v>
      </c>
      <c r="K275" s="267">
        <v>633108</v>
      </c>
      <c r="L275" s="267">
        <v>126651</v>
      </c>
      <c r="M275" s="267">
        <v>126651</v>
      </c>
      <c r="N275" s="267">
        <v>126651</v>
      </c>
      <c r="O275" s="267">
        <v>126651</v>
      </c>
      <c r="P275" s="267">
        <v>126504</v>
      </c>
      <c r="Q275" s="267">
        <v>0</v>
      </c>
      <c r="R275" s="267">
        <f t="shared" si="9"/>
        <v>633108</v>
      </c>
      <c r="S275" s="269"/>
      <c r="T275" s="269"/>
      <c r="U275" s="269"/>
      <c r="V275" s="269"/>
    </row>
    <row r="276" spans="1:22">
      <c r="A276" s="95">
        <v>38800</v>
      </c>
      <c r="B276" s="266" t="s">
        <v>646</v>
      </c>
      <c r="C276" s="267">
        <v>821860</v>
      </c>
      <c r="D276" s="267">
        <v>164372</v>
      </c>
      <c r="E276" s="267">
        <v>164372</v>
      </c>
      <c r="F276" s="267">
        <v>164372</v>
      </c>
      <c r="G276" s="267">
        <v>164372</v>
      </c>
      <c r="H276" s="267">
        <v>164372</v>
      </c>
      <c r="I276" s="267">
        <v>0</v>
      </c>
      <c r="J276" s="268">
        <f t="shared" si="8"/>
        <v>821860</v>
      </c>
      <c r="K276" s="267">
        <v>15954349</v>
      </c>
      <c r="L276" s="267">
        <v>3191723</v>
      </c>
      <c r="M276" s="267">
        <v>3191723</v>
      </c>
      <c r="N276" s="267">
        <v>3191723</v>
      </c>
      <c r="O276" s="267">
        <v>3191723</v>
      </c>
      <c r="P276" s="267">
        <v>3187457</v>
      </c>
      <c r="Q276" s="267">
        <v>0</v>
      </c>
      <c r="R276" s="267">
        <f t="shared" si="9"/>
        <v>15954349</v>
      </c>
      <c r="S276" s="269"/>
      <c r="T276" s="269"/>
      <c r="U276" s="269"/>
      <c r="V276" s="269"/>
    </row>
    <row r="277" spans="1:22">
      <c r="A277" s="95">
        <v>38801</v>
      </c>
      <c r="B277" s="266" t="s">
        <v>647</v>
      </c>
      <c r="C277" s="267">
        <v>771300</v>
      </c>
      <c r="D277" s="267">
        <v>154260</v>
      </c>
      <c r="E277" s="267">
        <v>154260</v>
      </c>
      <c r="F277" s="267">
        <v>154260</v>
      </c>
      <c r="G277" s="267">
        <v>154260</v>
      </c>
      <c r="H277" s="267">
        <v>154260</v>
      </c>
      <c r="I277" s="267">
        <v>0</v>
      </c>
      <c r="J277" s="268">
        <f t="shared" si="8"/>
        <v>771300</v>
      </c>
      <c r="K277" s="267">
        <v>1316293</v>
      </c>
      <c r="L277" s="267">
        <v>263329</v>
      </c>
      <c r="M277" s="267">
        <v>263329</v>
      </c>
      <c r="N277" s="267">
        <v>263329</v>
      </c>
      <c r="O277" s="267">
        <v>263329</v>
      </c>
      <c r="P277" s="267">
        <v>262977</v>
      </c>
      <c r="Q277" s="267">
        <v>0</v>
      </c>
      <c r="R277" s="267">
        <f t="shared" si="9"/>
        <v>1316293</v>
      </c>
      <c r="S277" s="269"/>
      <c r="T277" s="269"/>
      <c r="U277" s="269"/>
      <c r="V277" s="269"/>
    </row>
    <row r="278" spans="1:22">
      <c r="A278" s="95">
        <v>38900</v>
      </c>
      <c r="B278" s="266" t="s">
        <v>648</v>
      </c>
      <c r="C278" s="267">
        <v>0</v>
      </c>
      <c r="D278" s="267">
        <v>0</v>
      </c>
      <c r="E278" s="267">
        <v>0</v>
      </c>
      <c r="F278" s="267">
        <v>0</v>
      </c>
      <c r="G278" s="267">
        <v>0</v>
      </c>
      <c r="H278" s="267">
        <v>0</v>
      </c>
      <c r="I278" s="267">
        <v>0</v>
      </c>
      <c r="J278" s="268">
        <f t="shared" si="8"/>
        <v>0</v>
      </c>
      <c r="K278" s="267">
        <v>3821431</v>
      </c>
      <c r="L278" s="267">
        <v>764465</v>
      </c>
      <c r="M278" s="267">
        <v>764465</v>
      </c>
      <c r="N278" s="267">
        <v>764465</v>
      </c>
      <c r="O278" s="267">
        <v>764465</v>
      </c>
      <c r="P278" s="267">
        <v>763571</v>
      </c>
      <c r="Q278" s="267">
        <v>0</v>
      </c>
      <c r="R278" s="267">
        <f t="shared" si="9"/>
        <v>3821431</v>
      </c>
      <c r="S278" s="269"/>
      <c r="T278" s="269"/>
      <c r="U278" s="269"/>
      <c r="V278" s="269"/>
    </row>
    <row r="279" spans="1:22">
      <c r="A279" s="95">
        <v>39000</v>
      </c>
      <c r="B279" s="266" t="s">
        <v>649</v>
      </c>
      <c r="C279" s="267">
        <v>21720390</v>
      </c>
      <c r="D279" s="267">
        <v>4344078</v>
      </c>
      <c r="E279" s="267">
        <v>4344078</v>
      </c>
      <c r="F279" s="267">
        <v>4344078</v>
      </c>
      <c r="G279" s="267">
        <v>4344078</v>
      </c>
      <c r="H279" s="267">
        <v>4344078</v>
      </c>
      <c r="I279" s="267">
        <v>0</v>
      </c>
      <c r="J279" s="268">
        <f t="shared" si="8"/>
        <v>21720390</v>
      </c>
      <c r="K279" s="267">
        <v>165749979</v>
      </c>
      <c r="L279" s="267">
        <v>33158860</v>
      </c>
      <c r="M279" s="267">
        <v>33158860</v>
      </c>
      <c r="N279" s="267">
        <v>33158860</v>
      </c>
      <c r="O279" s="267">
        <v>33158860</v>
      </c>
      <c r="P279" s="267">
        <v>33114539</v>
      </c>
      <c r="Q279" s="267">
        <v>0</v>
      </c>
      <c r="R279" s="267">
        <f t="shared" si="9"/>
        <v>165749979</v>
      </c>
      <c r="S279" s="269"/>
      <c r="T279" s="269"/>
      <c r="U279" s="269"/>
      <c r="V279" s="269"/>
    </row>
    <row r="280" spans="1:22">
      <c r="A280" s="95">
        <v>39100</v>
      </c>
      <c r="B280" s="266" t="s">
        <v>650</v>
      </c>
      <c r="C280" s="267">
        <v>0</v>
      </c>
      <c r="D280" s="267">
        <v>0</v>
      </c>
      <c r="E280" s="267">
        <v>0</v>
      </c>
      <c r="F280" s="267">
        <v>0</v>
      </c>
      <c r="G280" s="267">
        <v>0</v>
      </c>
      <c r="H280" s="267">
        <v>0</v>
      </c>
      <c r="I280" s="267">
        <v>0</v>
      </c>
      <c r="J280" s="268">
        <f t="shared" si="8"/>
        <v>0</v>
      </c>
      <c r="K280" s="267">
        <v>25206020</v>
      </c>
      <c r="L280" s="267">
        <v>5042481</v>
      </c>
      <c r="M280" s="267">
        <v>5042481</v>
      </c>
      <c r="N280" s="267">
        <v>5042481</v>
      </c>
      <c r="O280" s="267">
        <v>5042481</v>
      </c>
      <c r="P280" s="267">
        <v>5036096</v>
      </c>
      <c r="Q280" s="267">
        <v>0</v>
      </c>
      <c r="R280" s="267">
        <f t="shared" si="9"/>
        <v>25206020</v>
      </c>
      <c r="S280" s="269"/>
      <c r="T280" s="269"/>
      <c r="U280" s="269"/>
      <c r="V280" s="269"/>
    </row>
    <row r="281" spans="1:22">
      <c r="A281" s="95">
        <v>39101</v>
      </c>
      <c r="B281" s="266" t="s">
        <v>651</v>
      </c>
      <c r="C281" s="267">
        <v>885785</v>
      </c>
      <c r="D281" s="267">
        <v>177157</v>
      </c>
      <c r="E281" s="267">
        <v>177157</v>
      </c>
      <c r="F281" s="267">
        <v>177157</v>
      </c>
      <c r="G281" s="267">
        <v>177157</v>
      </c>
      <c r="H281" s="267">
        <v>177157</v>
      </c>
      <c r="I281" s="267">
        <v>0</v>
      </c>
      <c r="J281" s="268">
        <f t="shared" si="8"/>
        <v>885785</v>
      </c>
      <c r="K281" s="267">
        <v>2012607</v>
      </c>
      <c r="L281" s="267">
        <v>402629</v>
      </c>
      <c r="M281" s="267">
        <v>402629</v>
      </c>
      <c r="N281" s="267">
        <v>402629</v>
      </c>
      <c r="O281" s="267">
        <v>402629</v>
      </c>
      <c r="P281" s="267">
        <v>402091</v>
      </c>
      <c r="Q281" s="267">
        <v>0</v>
      </c>
      <c r="R281" s="267">
        <f t="shared" si="9"/>
        <v>2012607</v>
      </c>
      <c r="S281" s="269"/>
      <c r="T281" s="269"/>
      <c r="U281" s="269"/>
      <c r="V281" s="269"/>
    </row>
    <row r="282" spans="1:22">
      <c r="A282" s="95">
        <v>39105</v>
      </c>
      <c r="B282" s="266" t="s">
        <v>652</v>
      </c>
      <c r="C282" s="267">
        <v>0</v>
      </c>
      <c r="D282" s="267">
        <v>0</v>
      </c>
      <c r="E282" s="267">
        <v>0</v>
      </c>
      <c r="F282" s="267">
        <v>0</v>
      </c>
      <c r="G282" s="267">
        <v>0</v>
      </c>
      <c r="H282" s="267">
        <v>0</v>
      </c>
      <c r="I282" s="267">
        <v>0</v>
      </c>
      <c r="J282" s="268">
        <f t="shared" si="8"/>
        <v>0</v>
      </c>
      <c r="K282" s="267">
        <v>11612063</v>
      </c>
      <c r="L282" s="267">
        <v>2322910</v>
      </c>
      <c r="M282" s="267">
        <v>2322910</v>
      </c>
      <c r="N282" s="267">
        <v>2322910</v>
      </c>
      <c r="O282" s="267">
        <v>2322910</v>
      </c>
      <c r="P282" s="267">
        <v>2320423</v>
      </c>
      <c r="Q282" s="267">
        <v>0</v>
      </c>
      <c r="R282" s="267">
        <f t="shared" si="9"/>
        <v>11612063</v>
      </c>
      <c r="S282" s="269"/>
      <c r="T282" s="269"/>
      <c r="U282" s="269"/>
      <c r="V282" s="269"/>
    </row>
    <row r="283" spans="1:22">
      <c r="A283" s="95">
        <v>39200</v>
      </c>
      <c r="B283" s="266" t="s">
        <v>653</v>
      </c>
      <c r="C283" s="267">
        <v>137070225</v>
      </c>
      <c r="D283" s="267">
        <v>27414045</v>
      </c>
      <c r="E283" s="267">
        <v>27414045</v>
      </c>
      <c r="F283" s="267">
        <v>27414045</v>
      </c>
      <c r="G283" s="267">
        <v>27414045</v>
      </c>
      <c r="H283" s="267">
        <v>27414045</v>
      </c>
      <c r="I283" s="267">
        <v>0</v>
      </c>
      <c r="J283" s="268">
        <f t="shared" si="8"/>
        <v>137070225</v>
      </c>
      <c r="K283" s="267">
        <v>685020895</v>
      </c>
      <c r="L283" s="267">
        <v>137040813</v>
      </c>
      <c r="M283" s="267">
        <v>137040813</v>
      </c>
      <c r="N283" s="267">
        <v>137040813</v>
      </c>
      <c r="O283" s="267">
        <v>137040813</v>
      </c>
      <c r="P283" s="267">
        <v>136857643</v>
      </c>
      <c r="Q283" s="267">
        <v>0</v>
      </c>
      <c r="R283" s="267">
        <f t="shared" si="9"/>
        <v>685020895</v>
      </c>
      <c r="S283" s="269"/>
      <c r="T283" s="269"/>
      <c r="U283" s="269"/>
      <c r="V283" s="269"/>
    </row>
    <row r="284" spans="1:22">
      <c r="A284" s="95">
        <v>39201</v>
      </c>
      <c r="B284" s="266" t="s">
        <v>654</v>
      </c>
      <c r="C284" s="267">
        <v>152810</v>
      </c>
      <c r="D284" s="267">
        <v>30562</v>
      </c>
      <c r="E284" s="267">
        <v>30562</v>
      </c>
      <c r="F284" s="267">
        <v>30562</v>
      </c>
      <c r="G284" s="267">
        <v>30562</v>
      </c>
      <c r="H284" s="267">
        <v>30562</v>
      </c>
      <c r="I284" s="267">
        <v>0</v>
      </c>
      <c r="J284" s="268">
        <f t="shared" si="8"/>
        <v>152810</v>
      </c>
      <c r="K284" s="267">
        <v>2101039</v>
      </c>
      <c r="L284" s="267">
        <v>420320</v>
      </c>
      <c r="M284" s="267">
        <v>420320</v>
      </c>
      <c r="N284" s="267">
        <v>420320</v>
      </c>
      <c r="O284" s="267">
        <v>420320</v>
      </c>
      <c r="P284" s="267">
        <v>419759</v>
      </c>
      <c r="Q284" s="267">
        <v>0</v>
      </c>
      <c r="R284" s="267">
        <f t="shared" si="9"/>
        <v>2101039</v>
      </c>
      <c r="S284" s="269"/>
      <c r="T284" s="269"/>
      <c r="U284" s="269"/>
      <c r="V284" s="269"/>
    </row>
    <row r="285" spans="1:22">
      <c r="A285" s="95">
        <v>39204</v>
      </c>
      <c r="B285" s="266" t="s">
        <v>655</v>
      </c>
      <c r="C285" s="267">
        <v>1467040</v>
      </c>
      <c r="D285" s="267">
        <v>293408</v>
      </c>
      <c r="E285" s="267">
        <v>293408</v>
      </c>
      <c r="F285" s="267">
        <v>293408</v>
      </c>
      <c r="G285" s="267">
        <v>293408</v>
      </c>
      <c r="H285" s="267">
        <v>293408</v>
      </c>
      <c r="I285" s="267">
        <v>0</v>
      </c>
      <c r="J285" s="268">
        <f t="shared" si="8"/>
        <v>1467040</v>
      </c>
      <c r="K285" s="267">
        <v>1793906</v>
      </c>
      <c r="L285" s="267">
        <v>358877</v>
      </c>
      <c r="M285" s="267">
        <v>358877</v>
      </c>
      <c r="N285" s="267">
        <v>358877</v>
      </c>
      <c r="O285" s="267">
        <v>358877</v>
      </c>
      <c r="P285" s="267">
        <v>358398</v>
      </c>
      <c r="Q285" s="267">
        <v>0</v>
      </c>
      <c r="R285" s="267">
        <f t="shared" si="9"/>
        <v>1793906</v>
      </c>
      <c r="S285" s="269"/>
      <c r="T285" s="269"/>
      <c r="U285" s="269"/>
      <c r="V285" s="269"/>
    </row>
    <row r="286" spans="1:22">
      <c r="A286" s="95">
        <v>39205</v>
      </c>
      <c r="B286" s="266" t="s">
        <v>656</v>
      </c>
      <c r="C286" s="267">
        <v>2897550</v>
      </c>
      <c r="D286" s="267">
        <v>579510</v>
      </c>
      <c r="E286" s="267">
        <v>579510</v>
      </c>
      <c r="F286" s="267">
        <v>579510</v>
      </c>
      <c r="G286" s="267">
        <v>579510</v>
      </c>
      <c r="H286" s="267">
        <v>579510</v>
      </c>
      <c r="I286" s="267">
        <v>0</v>
      </c>
      <c r="J286" s="268">
        <f t="shared" si="8"/>
        <v>2897550</v>
      </c>
      <c r="K286" s="267">
        <v>50715384</v>
      </c>
      <c r="L286" s="267">
        <v>10145789</v>
      </c>
      <c r="M286" s="267">
        <v>10145789</v>
      </c>
      <c r="N286" s="267">
        <v>10145789</v>
      </c>
      <c r="O286" s="267">
        <v>10145789</v>
      </c>
      <c r="P286" s="267">
        <v>10132228</v>
      </c>
      <c r="Q286" s="267">
        <v>0</v>
      </c>
      <c r="R286" s="267">
        <f t="shared" si="9"/>
        <v>50715384</v>
      </c>
      <c r="S286" s="269"/>
      <c r="T286" s="269"/>
      <c r="U286" s="269"/>
      <c r="V286" s="269"/>
    </row>
    <row r="287" spans="1:22">
      <c r="A287" s="95">
        <v>39208</v>
      </c>
      <c r="B287" s="266" t="s">
        <v>657</v>
      </c>
      <c r="C287" s="267">
        <v>0</v>
      </c>
      <c r="D287" s="267">
        <v>0</v>
      </c>
      <c r="E287" s="267">
        <v>0</v>
      </c>
      <c r="F287" s="267">
        <v>0</v>
      </c>
      <c r="G287" s="267">
        <v>0</v>
      </c>
      <c r="H287" s="267">
        <v>0</v>
      </c>
      <c r="I287" s="267">
        <v>0</v>
      </c>
      <c r="J287" s="268">
        <f t="shared" si="8"/>
        <v>0</v>
      </c>
      <c r="K287" s="267">
        <v>4148118</v>
      </c>
      <c r="L287" s="267">
        <v>829844</v>
      </c>
      <c r="M287" s="267">
        <v>829844</v>
      </c>
      <c r="N287" s="267">
        <v>829844</v>
      </c>
      <c r="O287" s="267">
        <v>829844</v>
      </c>
      <c r="P287" s="267">
        <v>828742</v>
      </c>
      <c r="Q287" s="267">
        <v>0</v>
      </c>
      <c r="R287" s="267">
        <f t="shared" si="9"/>
        <v>4148118</v>
      </c>
      <c r="S287" s="269"/>
      <c r="T287" s="269"/>
      <c r="U287" s="269"/>
      <c r="V287" s="269"/>
    </row>
    <row r="288" spans="1:22">
      <c r="A288" s="95">
        <v>39209</v>
      </c>
      <c r="B288" s="266" t="s">
        <v>658</v>
      </c>
      <c r="C288" s="267">
        <v>280540</v>
      </c>
      <c r="D288" s="267">
        <v>56108</v>
      </c>
      <c r="E288" s="267">
        <v>56108</v>
      </c>
      <c r="F288" s="267">
        <v>56108</v>
      </c>
      <c r="G288" s="267">
        <v>56108</v>
      </c>
      <c r="H288" s="267">
        <v>56108</v>
      </c>
      <c r="I288" s="267">
        <v>0</v>
      </c>
      <c r="J288" s="268">
        <f t="shared" si="8"/>
        <v>280540</v>
      </c>
      <c r="K288" s="267">
        <v>2123582</v>
      </c>
      <c r="L288" s="267">
        <v>424830</v>
      </c>
      <c r="M288" s="267">
        <v>424830</v>
      </c>
      <c r="N288" s="267">
        <v>424830</v>
      </c>
      <c r="O288" s="267">
        <v>424830</v>
      </c>
      <c r="P288" s="267">
        <v>424262</v>
      </c>
      <c r="Q288" s="267">
        <v>0</v>
      </c>
      <c r="R288" s="267">
        <f t="shared" si="9"/>
        <v>2123582</v>
      </c>
      <c r="S288" s="269"/>
      <c r="T288" s="269"/>
      <c r="U288" s="269"/>
      <c r="V288" s="269"/>
    </row>
    <row r="289" spans="1:22">
      <c r="A289" s="95">
        <v>39300</v>
      </c>
      <c r="B289" s="266" t="s">
        <v>659</v>
      </c>
      <c r="C289" s="267">
        <v>0</v>
      </c>
      <c r="D289" s="267">
        <v>0</v>
      </c>
      <c r="E289" s="267">
        <v>0</v>
      </c>
      <c r="F289" s="267">
        <v>0</v>
      </c>
      <c r="G289" s="267">
        <v>0</v>
      </c>
      <c r="H289" s="267">
        <v>0</v>
      </c>
      <c r="I289" s="267">
        <v>0</v>
      </c>
      <c r="J289" s="268">
        <f t="shared" si="8"/>
        <v>0</v>
      </c>
      <c r="K289" s="267">
        <v>10809180</v>
      </c>
      <c r="L289" s="267">
        <v>2162322</v>
      </c>
      <c r="M289" s="267">
        <v>2162322</v>
      </c>
      <c r="N289" s="267">
        <v>2162322</v>
      </c>
      <c r="O289" s="267">
        <v>2162322</v>
      </c>
      <c r="P289" s="267">
        <v>2159892</v>
      </c>
      <c r="Q289" s="267">
        <v>0</v>
      </c>
      <c r="R289" s="267">
        <f t="shared" si="9"/>
        <v>10809180</v>
      </c>
      <c r="S289" s="269"/>
      <c r="T289" s="269"/>
      <c r="U289" s="269"/>
      <c r="V289" s="269"/>
    </row>
    <row r="290" spans="1:22">
      <c r="A290" s="95">
        <v>39301</v>
      </c>
      <c r="B290" s="266" t="s">
        <v>660</v>
      </c>
      <c r="C290" s="267">
        <v>311340</v>
      </c>
      <c r="D290" s="267">
        <v>62268</v>
      </c>
      <c r="E290" s="267">
        <v>62268</v>
      </c>
      <c r="F290" s="267">
        <v>62268</v>
      </c>
      <c r="G290" s="267">
        <v>62268</v>
      </c>
      <c r="H290" s="267">
        <v>62268</v>
      </c>
      <c r="I290" s="267">
        <v>0</v>
      </c>
      <c r="J290" s="268">
        <f t="shared" si="8"/>
        <v>311340</v>
      </c>
      <c r="K290" s="267">
        <v>651531</v>
      </c>
      <c r="L290" s="267">
        <v>130341</v>
      </c>
      <c r="M290" s="267">
        <v>130341</v>
      </c>
      <c r="N290" s="267">
        <v>130341</v>
      </c>
      <c r="O290" s="267">
        <v>130341</v>
      </c>
      <c r="P290" s="267">
        <v>130167</v>
      </c>
      <c r="Q290" s="267">
        <v>0</v>
      </c>
      <c r="R290" s="267">
        <f t="shared" si="9"/>
        <v>651531</v>
      </c>
      <c r="S290" s="269"/>
      <c r="T290" s="269"/>
      <c r="U290" s="269"/>
      <c r="V290" s="269"/>
    </row>
    <row r="291" spans="1:22">
      <c r="A291" s="95">
        <v>39400</v>
      </c>
      <c r="B291" s="266" t="s">
        <v>661</v>
      </c>
      <c r="C291" s="267">
        <v>0</v>
      </c>
      <c r="D291" s="267">
        <v>0</v>
      </c>
      <c r="E291" s="267">
        <v>0</v>
      </c>
      <c r="F291" s="267">
        <v>0</v>
      </c>
      <c r="G291" s="267">
        <v>0</v>
      </c>
      <c r="H291" s="267">
        <v>0</v>
      </c>
      <c r="I291" s="267">
        <v>0</v>
      </c>
      <c r="J291" s="268">
        <f t="shared" si="8"/>
        <v>0</v>
      </c>
      <c r="K291" s="267">
        <v>7039872</v>
      </c>
      <c r="L291" s="267">
        <v>1408306</v>
      </c>
      <c r="M291" s="267">
        <v>1408306</v>
      </c>
      <c r="N291" s="267">
        <v>1408306</v>
      </c>
      <c r="O291" s="267">
        <v>1408306</v>
      </c>
      <c r="P291" s="267">
        <v>1406648</v>
      </c>
      <c r="Q291" s="267">
        <v>0</v>
      </c>
      <c r="R291" s="267">
        <f t="shared" si="9"/>
        <v>7039872</v>
      </c>
      <c r="S291" s="269"/>
      <c r="T291" s="269"/>
      <c r="U291" s="269"/>
      <c r="V291" s="269"/>
    </row>
    <row r="292" spans="1:22">
      <c r="A292" s="95">
        <v>39401</v>
      </c>
      <c r="B292" s="266" t="s">
        <v>662</v>
      </c>
      <c r="C292" s="267">
        <v>3149315</v>
      </c>
      <c r="D292" s="267">
        <v>629863</v>
      </c>
      <c r="E292" s="267">
        <v>629863</v>
      </c>
      <c r="F292" s="267">
        <v>629863</v>
      </c>
      <c r="G292" s="267">
        <v>629863</v>
      </c>
      <c r="H292" s="267">
        <v>629863</v>
      </c>
      <c r="I292" s="267">
        <v>0</v>
      </c>
      <c r="J292" s="268">
        <f t="shared" si="8"/>
        <v>3149315</v>
      </c>
      <c r="K292" s="267">
        <v>3251800</v>
      </c>
      <c r="L292" s="267">
        <v>650534</v>
      </c>
      <c r="M292" s="267">
        <v>650534</v>
      </c>
      <c r="N292" s="267">
        <v>650534</v>
      </c>
      <c r="O292" s="267">
        <v>650534</v>
      </c>
      <c r="P292" s="267">
        <v>649664</v>
      </c>
      <c r="Q292" s="267">
        <v>0</v>
      </c>
      <c r="R292" s="267">
        <f t="shared" si="9"/>
        <v>3251800</v>
      </c>
      <c r="S292" s="269"/>
      <c r="T292" s="269"/>
      <c r="U292" s="269"/>
      <c r="V292" s="269"/>
    </row>
    <row r="293" spans="1:22">
      <c r="A293" s="95">
        <v>39500</v>
      </c>
      <c r="B293" s="266" t="s">
        <v>663</v>
      </c>
      <c r="C293" s="267">
        <v>2556185</v>
      </c>
      <c r="D293" s="267">
        <v>511237</v>
      </c>
      <c r="E293" s="267">
        <v>511237</v>
      </c>
      <c r="F293" s="267">
        <v>511237</v>
      </c>
      <c r="G293" s="267">
        <v>511237</v>
      </c>
      <c r="H293" s="267">
        <v>511237</v>
      </c>
      <c r="I293" s="267">
        <v>0</v>
      </c>
      <c r="J293" s="268">
        <f t="shared" si="8"/>
        <v>2556185</v>
      </c>
      <c r="K293" s="267">
        <v>20481688</v>
      </c>
      <c r="L293" s="267">
        <v>4097433</v>
      </c>
      <c r="M293" s="267">
        <v>4097433</v>
      </c>
      <c r="N293" s="267">
        <v>4097433</v>
      </c>
      <c r="O293" s="267">
        <v>4097433</v>
      </c>
      <c r="P293" s="267">
        <v>4091956</v>
      </c>
      <c r="Q293" s="267">
        <v>0</v>
      </c>
      <c r="R293" s="267">
        <f t="shared" si="9"/>
        <v>20481688</v>
      </c>
      <c r="S293" s="269"/>
      <c r="T293" s="269"/>
      <c r="U293" s="269"/>
      <c r="V293" s="269"/>
    </row>
    <row r="294" spans="1:22">
      <c r="A294" s="95">
        <v>39501</v>
      </c>
      <c r="B294" s="266" t="s">
        <v>664</v>
      </c>
      <c r="C294" s="267">
        <v>28045</v>
      </c>
      <c r="D294" s="267">
        <v>5609</v>
      </c>
      <c r="E294" s="267">
        <v>5609</v>
      </c>
      <c r="F294" s="267">
        <v>5609</v>
      </c>
      <c r="G294" s="267">
        <v>5609</v>
      </c>
      <c r="H294" s="267">
        <v>5609</v>
      </c>
      <c r="I294" s="267">
        <v>0</v>
      </c>
      <c r="J294" s="268">
        <f t="shared" si="8"/>
        <v>28045</v>
      </c>
      <c r="K294" s="267">
        <v>656689</v>
      </c>
      <c r="L294" s="267">
        <v>131373</v>
      </c>
      <c r="M294" s="267">
        <v>131373</v>
      </c>
      <c r="N294" s="267">
        <v>131373</v>
      </c>
      <c r="O294" s="267">
        <v>131373</v>
      </c>
      <c r="P294" s="267">
        <v>131197</v>
      </c>
      <c r="Q294" s="267">
        <v>0</v>
      </c>
      <c r="R294" s="267">
        <f t="shared" si="9"/>
        <v>656689</v>
      </c>
      <c r="S294" s="269"/>
      <c r="T294" s="269"/>
      <c r="U294" s="269"/>
      <c r="V294" s="269"/>
    </row>
    <row r="295" spans="1:22">
      <c r="A295" s="95">
        <v>39600</v>
      </c>
      <c r="B295" s="266" t="s">
        <v>665</v>
      </c>
      <c r="C295" s="267">
        <v>9914270</v>
      </c>
      <c r="D295" s="267">
        <v>1982854</v>
      </c>
      <c r="E295" s="267">
        <v>1982854</v>
      </c>
      <c r="F295" s="267">
        <v>1982854</v>
      </c>
      <c r="G295" s="267">
        <v>1982854</v>
      </c>
      <c r="H295" s="267">
        <v>1982854</v>
      </c>
      <c r="I295" s="267">
        <v>0</v>
      </c>
      <c r="J295" s="268">
        <f t="shared" si="8"/>
        <v>9914270</v>
      </c>
      <c r="K295" s="267">
        <v>66639956</v>
      </c>
      <c r="L295" s="267">
        <v>13331555</v>
      </c>
      <c r="M295" s="267">
        <v>13331555</v>
      </c>
      <c r="N295" s="267">
        <v>13331555</v>
      </c>
      <c r="O295" s="267">
        <v>13331555</v>
      </c>
      <c r="P295" s="267">
        <v>13313736</v>
      </c>
      <c r="Q295" s="267">
        <v>0</v>
      </c>
      <c r="R295" s="267">
        <f t="shared" si="9"/>
        <v>66639956</v>
      </c>
      <c r="S295" s="269"/>
      <c r="T295" s="269"/>
      <c r="U295" s="269"/>
      <c r="V295" s="269"/>
    </row>
    <row r="296" spans="1:22">
      <c r="A296" s="95">
        <v>39605</v>
      </c>
      <c r="B296" s="266" t="s">
        <v>666</v>
      </c>
      <c r="C296" s="267">
        <v>0</v>
      </c>
      <c r="D296" s="267">
        <v>0</v>
      </c>
      <c r="E296" s="267">
        <v>0</v>
      </c>
      <c r="F296" s="267">
        <v>0</v>
      </c>
      <c r="G296" s="267">
        <v>0</v>
      </c>
      <c r="H296" s="267">
        <v>0</v>
      </c>
      <c r="I296" s="267">
        <v>0</v>
      </c>
      <c r="J296" s="268">
        <f t="shared" si="8"/>
        <v>0</v>
      </c>
      <c r="K296" s="267">
        <v>9444095</v>
      </c>
      <c r="L296" s="267">
        <v>1889299</v>
      </c>
      <c r="M296" s="267">
        <v>1889299</v>
      </c>
      <c r="N296" s="267">
        <v>1889299</v>
      </c>
      <c r="O296" s="267">
        <v>1889299</v>
      </c>
      <c r="P296" s="267">
        <v>1886899</v>
      </c>
      <c r="Q296" s="267">
        <v>0</v>
      </c>
      <c r="R296" s="267">
        <f t="shared" si="9"/>
        <v>9444095</v>
      </c>
      <c r="S296" s="269"/>
      <c r="T296" s="269"/>
      <c r="U296" s="269"/>
      <c r="V296" s="269"/>
    </row>
    <row r="297" spans="1:22">
      <c r="A297" s="95">
        <v>39700</v>
      </c>
      <c r="B297" s="266" t="s">
        <v>667</v>
      </c>
      <c r="C297" s="267">
        <v>1913650</v>
      </c>
      <c r="D297" s="267">
        <v>382730</v>
      </c>
      <c r="E297" s="267">
        <v>382730</v>
      </c>
      <c r="F297" s="267">
        <v>382730</v>
      </c>
      <c r="G297" s="267">
        <v>382730</v>
      </c>
      <c r="H297" s="267">
        <v>382730</v>
      </c>
      <c r="I297" s="267">
        <v>0</v>
      </c>
      <c r="J297" s="268">
        <f t="shared" si="8"/>
        <v>1913650</v>
      </c>
      <c r="K297" s="267">
        <v>39146203</v>
      </c>
      <c r="L297" s="267">
        <v>7831334</v>
      </c>
      <c r="M297" s="267">
        <v>7831334</v>
      </c>
      <c r="N297" s="267">
        <v>7831334</v>
      </c>
      <c r="O297" s="267">
        <v>7831334</v>
      </c>
      <c r="P297" s="267">
        <v>7820867</v>
      </c>
      <c r="Q297" s="267">
        <v>0</v>
      </c>
      <c r="R297" s="267">
        <f t="shared" si="9"/>
        <v>39146203</v>
      </c>
      <c r="S297" s="269"/>
      <c r="T297" s="269"/>
      <c r="U297" s="269"/>
      <c r="V297" s="269"/>
    </row>
    <row r="298" spans="1:22">
      <c r="A298" s="95">
        <v>39703</v>
      </c>
      <c r="B298" s="266" t="s">
        <v>668</v>
      </c>
      <c r="C298" s="267">
        <v>1244855</v>
      </c>
      <c r="D298" s="267">
        <v>248971</v>
      </c>
      <c r="E298" s="267">
        <v>248971</v>
      </c>
      <c r="F298" s="267">
        <v>248971</v>
      </c>
      <c r="G298" s="267">
        <v>248971</v>
      </c>
      <c r="H298" s="267">
        <v>248971</v>
      </c>
      <c r="I298" s="267">
        <v>0</v>
      </c>
      <c r="J298" s="268">
        <f t="shared" si="8"/>
        <v>1244855</v>
      </c>
      <c r="K298" s="267">
        <v>1598247</v>
      </c>
      <c r="L298" s="267">
        <v>319735</v>
      </c>
      <c r="M298" s="267">
        <v>319735</v>
      </c>
      <c r="N298" s="267">
        <v>319735</v>
      </c>
      <c r="O298" s="267">
        <v>319735</v>
      </c>
      <c r="P298" s="267">
        <v>319307</v>
      </c>
      <c r="Q298" s="267">
        <v>0</v>
      </c>
      <c r="R298" s="267">
        <f t="shared" si="9"/>
        <v>1598247</v>
      </c>
      <c r="S298" s="269"/>
      <c r="T298" s="269"/>
      <c r="U298" s="269"/>
      <c r="V298" s="269"/>
    </row>
    <row r="299" spans="1:22">
      <c r="A299" s="95">
        <v>39705</v>
      </c>
      <c r="B299" s="266" t="s">
        <v>669</v>
      </c>
      <c r="C299" s="267">
        <v>0</v>
      </c>
      <c r="D299" s="267">
        <v>0</v>
      </c>
      <c r="E299" s="267">
        <v>0</v>
      </c>
      <c r="F299" s="267">
        <v>0</v>
      </c>
      <c r="G299" s="267">
        <v>0</v>
      </c>
      <c r="H299" s="267">
        <v>0</v>
      </c>
      <c r="I299" s="267">
        <v>0</v>
      </c>
      <c r="J299" s="268">
        <f t="shared" si="8"/>
        <v>0</v>
      </c>
      <c r="K299" s="267">
        <f>1+10106555</f>
        <v>10106556</v>
      </c>
      <c r="L299" s="267">
        <v>2021766</v>
      </c>
      <c r="M299" s="267">
        <v>2021766</v>
      </c>
      <c r="N299" s="267">
        <v>2021766</v>
      </c>
      <c r="O299" s="267">
        <v>2021766</v>
      </c>
      <c r="P299" s="267">
        <v>2019492</v>
      </c>
      <c r="Q299" s="267">
        <v>0</v>
      </c>
      <c r="R299" s="267">
        <f t="shared" si="9"/>
        <v>10106556</v>
      </c>
      <c r="S299" s="269"/>
      <c r="T299" s="269"/>
      <c r="U299" s="269"/>
      <c r="V299" s="269"/>
    </row>
    <row r="300" spans="1:22">
      <c r="A300" s="95">
        <v>39800</v>
      </c>
      <c r="B300" s="266" t="s">
        <v>670</v>
      </c>
      <c r="C300" s="267">
        <v>2184985</v>
      </c>
      <c r="D300" s="267">
        <v>436997</v>
      </c>
      <c r="E300" s="267">
        <v>436997</v>
      </c>
      <c r="F300" s="267">
        <v>436997</v>
      </c>
      <c r="G300" s="267">
        <v>436997</v>
      </c>
      <c r="H300" s="267">
        <v>436997</v>
      </c>
      <c r="I300" s="267">
        <v>0</v>
      </c>
      <c r="J300" s="268">
        <f t="shared" si="8"/>
        <v>2184985</v>
      </c>
      <c r="K300" s="267">
        <f>-5+43297442</f>
        <v>43297437</v>
      </c>
      <c r="L300" s="267">
        <v>8661803</v>
      </c>
      <c r="M300" s="267">
        <v>8661803</v>
      </c>
      <c r="N300" s="267">
        <v>8661803</v>
      </c>
      <c r="O300" s="267">
        <v>8661803</v>
      </c>
      <c r="P300" s="267">
        <v>8650225</v>
      </c>
      <c r="Q300" s="267">
        <v>0</v>
      </c>
      <c r="R300" s="267">
        <f t="shared" si="9"/>
        <v>43297437</v>
      </c>
      <c r="S300" s="269"/>
      <c r="T300" s="269"/>
      <c r="U300" s="269"/>
      <c r="V300" s="269"/>
    </row>
    <row r="301" spans="1:22">
      <c r="A301" s="95">
        <v>39805</v>
      </c>
      <c r="B301" s="266" t="s">
        <v>671</v>
      </c>
      <c r="C301" s="267">
        <v>0</v>
      </c>
      <c r="D301" s="267">
        <v>0</v>
      </c>
      <c r="E301" s="267">
        <v>0</v>
      </c>
      <c r="F301" s="267">
        <v>0</v>
      </c>
      <c r="G301" s="267">
        <v>0</v>
      </c>
      <c r="H301" s="267">
        <v>0</v>
      </c>
      <c r="I301" s="267">
        <v>0</v>
      </c>
      <c r="J301" s="268">
        <f t="shared" si="8"/>
        <v>0</v>
      </c>
      <c r="K301" s="267">
        <f>2+4901231</f>
        <v>4901233</v>
      </c>
      <c r="L301" s="267">
        <v>980499</v>
      </c>
      <c r="M301" s="267">
        <v>980499</v>
      </c>
      <c r="N301" s="267">
        <v>980499</v>
      </c>
      <c r="O301" s="267">
        <v>980499</v>
      </c>
      <c r="P301" s="267">
        <v>979237</v>
      </c>
      <c r="Q301" s="267">
        <v>0</v>
      </c>
      <c r="R301" s="267">
        <f t="shared" si="9"/>
        <v>4901233</v>
      </c>
      <c r="S301" s="269"/>
      <c r="T301" s="269"/>
      <c r="U301" s="269"/>
      <c r="V301" s="269"/>
    </row>
    <row r="302" spans="1:22">
      <c r="A302" s="95">
        <v>39900</v>
      </c>
      <c r="B302" s="266" t="s">
        <v>672</v>
      </c>
      <c r="C302" s="267">
        <v>3088985</v>
      </c>
      <c r="D302" s="267">
        <v>617797</v>
      </c>
      <c r="E302" s="267">
        <v>617797</v>
      </c>
      <c r="F302" s="267">
        <v>617797</v>
      </c>
      <c r="G302" s="267">
        <v>617797</v>
      </c>
      <c r="H302" s="267">
        <v>617797</v>
      </c>
      <c r="I302" s="267">
        <v>0</v>
      </c>
      <c r="J302" s="268">
        <f t="shared" si="8"/>
        <v>3088985</v>
      </c>
      <c r="K302" s="267">
        <f>3+22015775</f>
        <v>22015778</v>
      </c>
      <c r="L302" s="267">
        <v>4404333</v>
      </c>
      <c r="M302" s="267">
        <v>4404333</v>
      </c>
      <c r="N302" s="267">
        <v>4404333</v>
      </c>
      <c r="O302" s="267">
        <v>4404333</v>
      </c>
      <c r="P302" s="267">
        <v>4398446</v>
      </c>
      <c r="Q302" s="267">
        <v>0</v>
      </c>
      <c r="R302" s="267">
        <f t="shared" si="9"/>
        <v>22015778</v>
      </c>
      <c r="S302" s="269"/>
      <c r="T302" s="269"/>
      <c r="U302" s="269"/>
      <c r="V302" s="269"/>
    </row>
    <row r="303" spans="1:22">
      <c r="A303" s="95">
        <v>40000</v>
      </c>
      <c r="B303" s="266" t="s">
        <v>673</v>
      </c>
      <c r="C303" s="267">
        <v>0</v>
      </c>
      <c r="D303" s="267">
        <v>0</v>
      </c>
      <c r="E303" s="267">
        <v>0</v>
      </c>
      <c r="F303" s="267">
        <v>0</v>
      </c>
      <c r="G303" s="267">
        <v>0</v>
      </c>
      <c r="H303" s="267">
        <v>0</v>
      </c>
      <c r="I303" s="267">
        <v>0</v>
      </c>
      <c r="J303" s="268">
        <f t="shared" si="8"/>
        <v>0</v>
      </c>
      <c r="K303" s="267">
        <f>40189695-2</f>
        <v>40189693</v>
      </c>
      <c r="L303" s="267">
        <v>8039577</v>
      </c>
      <c r="M303" s="267">
        <v>8039577</v>
      </c>
      <c r="N303" s="267">
        <v>8039577</v>
      </c>
      <c r="O303" s="267">
        <v>8039577</v>
      </c>
      <c r="P303" s="267">
        <v>8031385</v>
      </c>
      <c r="Q303" s="267">
        <v>0</v>
      </c>
      <c r="R303" s="267">
        <f t="shared" si="9"/>
        <v>40189693</v>
      </c>
      <c r="S303" s="269"/>
      <c r="T303" s="269"/>
      <c r="U303" s="269"/>
      <c r="V303" s="269"/>
    </row>
    <row r="304" spans="1:22">
      <c r="A304" s="95">
        <v>51000</v>
      </c>
      <c r="B304" s="266" t="s">
        <v>674</v>
      </c>
      <c r="C304" s="267">
        <v>0</v>
      </c>
      <c r="D304" s="267">
        <v>0</v>
      </c>
      <c r="E304" s="267">
        <v>0</v>
      </c>
      <c r="F304" s="267">
        <v>0</v>
      </c>
      <c r="G304" s="267">
        <v>0</v>
      </c>
      <c r="H304" s="267">
        <v>0</v>
      </c>
      <c r="I304" s="267">
        <v>0</v>
      </c>
      <c r="J304" s="268">
        <f t="shared" si="8"/>
        <v>0</v>
      </c>
      <c r="K304" s="267">
        <v>355349429</v>
      </c>
      <c r="L304" s="267">
        <v>71086102</v>
      </c>
      <c r="M304" s="267">
        <v>71086102</v>
      </c>
      <c r="N304" s="267">
        <v>71086102</v>
      </c>
      <c r="O304" s="267">
        <v>71086102</v>
      </c>
      <c r="P304" s="267">
        <v>71005021</v>
      </c>
      <c r="Q304" s="267">
        <v>0</v>
      </c>
      <c r="R304" s="267">
        <f t="shared" si="9"/>
        <v>355349429</v>
      </c>
      <c r="S304" s="269"/>
      <c r="T304" s="269"/>
      <c r="U304" s="269"/>
      <c r="V304" s="269"/>
    </row>
    <row r="305" spans="1:22">
      <c r="A305" s="95">
        <v>51000.1</v>
      </c>
      <c r="B305" s="266" t="s">
        <v>675</v>
      </c>
      <c r="C305" s="267">
        <v>35715</v>
      </c>
      <c r="D305" s="267">
        <v>7143</v>
      </c>
      <c r="E305" s="267">
        <v>7143</v>
      </c>
      <c r="F305" s="267">
        <v>7143</v>
      </c>
      <c r="G305" s="267">
        <v>7143</v>
      </c>
      <c r="H305" s="267">
        <v>7143</v>
      </c>
      <c r="I305" s="267">
        <v>0</v>
      </c>
      <c r="J305" s="268">
        <f t="shared" si="8"/>
        <v>35715</v>
      </c>
      <c r="K305" s="267">
        <f>-1+181933</f>
        <v>181932</v>
      </c>
      <c r="L305" s="267">
        <v>36396</v>
      </c>
      <c r="M305" s="267">
        <v>36396</v>
      </c>
      <c r="N305" s="267">
        <v>36396</v>
      </c>
      <c r="O305" s="267">
        <v>36396</v>
      </c>
      <c r="P305" s="267">
        <v>36348</v>
      </c>
      <c r="Q305" s="267">
        <v>0</v>
      </c>
      <c r="R305" s="267">
        <f t="shared" si="9"/>
        <v>181932</v>
      </c>
      <c r="S305" s="269"/>
      <c r="T305" s="269"/>
      <c r="U305" s="269"/>
      <c r="V305" s="269"/>
    </row>
    <row r="306" spans="1:22">
      <c r="A306" s="95">
        <v>51000.2</v>
      </c>
      <c r="B306" s="266" t="s">
        <v>676</v>
      </c>
      <c r="C306" s="267">
        <v>404305</v>
      </c>
      <c r="D306" s="267">
        <v>80861</v>
      </c>
      <c r="E306" s="267">
        <v>80861</v>
      </c>
      <c r="F306" s="267">
        <v>80861</v>
      </c>
      <c r="G306" s="267">
        <v>80861</v>
      </c>
      <c r="H306" s="267">
        <v>80861</v>
      </c>
      <c r="I306" s="267">
        <v>0</v>
      </c>
      <c r="J306" s="268">
        <f t="shared" si="8"/>
        <v>404305</v>
      </c>
      <c r="K306" s="267">
        <f>4+6992427</f>
        <v>6992431</v>
      </c>
      <c r="L306" s="267">
        <v>1398860</v>
      </c>
      <c r="M306" s="267">
        <v>1398860</v>
      </c>
      <c r="N306" s="267">
        <v>1398860</v>
      </c>
      <c r="O306" s="267">
        <v>1398860</v>
      </c>
      <c r="P306" s="267">
        <v>1396991</v>
      </c>
      <c r="Q306" s="267">
        <v>0</v>
      </c>
      <c r="R306" s="267">
        <f t="shared" si="9"/>
        <v>6992431</v>
      </c>
      <c r="S306" s="269"/>
      <c r="T306" s="269"/>
      <c r="U306" s="269"/>
      <c r="V306" s="269"/>
    </row>
    <row r="307" spans="1:22">
      <c r="A307" s="95">
        <v>60000</v>
      </c>
      <c r="B307" s="266" t="s">
        <v>677</v>
      </c>
      <c r="C307" s="267">
        <v>0</v>
      </c>
      <c r="D307" s="267">
        <v>0</v>
      </c>
      <c r="E307" s="267">
        <v>0</v>
      </c>
      <c r="F307" s="267">
        <v>0</v>
      </c>
      <c r="G307" s="267">
        <v>0</v>
      </c>
      <c r="H307" s="267">
        <v>0</v>
      </c>
      <c r="I307" s="267">
        <v>0</v>
      </c>
      <c r="J307" s="268">
        <f t="shared" si="8"/>
        <v>0</v>
      </c>
      <c r="K307" s="267">
        <f>-7+2292061</f>
        <v>2292054</v>
      </c>
      <c r="L307" s="267">
        <v>458480</v>
      </c>
      <c r="M307" s="267">
        <v>458480</v>
      </c>
      <c r="N307" s="267">
        <v>458480</v>
      </c>
      <c r="O307" s="267">
        <v>458480</v>
      </c>
      <c r="P307" s="267">
        <v>458134</v>
      </c>
      <c r="Q307" s="267">
        <v>0</v>
      </c>
      <c r="R307" s="267">
        <f t="shared" si="9"/>
        <v>2292054</v>
      </c>
      <c r="S307" s="269"/>
      <c r="T307" s="269"/>
      <c r="U307" s="269"/>
      <c r="V307" s="269"/>
    </row>
    <row r="308" spans="1:22">
      <c r="A308" s="95">
        <v>90901</v>
      </c>
      <c r="B308" s="266" t="s">
        <v>678</v>
      </c>
      <c r="C308" s="267">
        <v>3668785</v>
      </c>
      <c r="D308" s="267">
        <v>733757</v>
      </c>
      <c r="E308" s="267">
        <v>733757</v>
      </c>
      <c r="F308" s="267">
        <v>733757</v>
      </c>
      <c r="G308" s="267">
        <v>733757</v>
      </c>
      <c r="H308" s="267">
        <v>733757</v>
      </c>
      <c r="I308" s="267">
        <v>0</v>
      </c>
      <c r="J308" s="268">
        <f t="shared" si="8"/>
        <v>3668785</v>
      </c>
      <c r="K308" s="267">
        <f>6+9296143</f>
        <v>9296149</v>
      </c>
      <c r="L308" s="267">
        <v>1859727</v>
      </c>
      <c r="M308" s="267">
        <v>1859727</v>
      </c>
      <c r="N308" s="267">
        <v>1859727</v>
      </c>
      <c r="O308" s="267">
        <v>1859727</v>
      </c>
      <c r="P308" s="267">
        <v>1857241</v>
      </c>
      <c r="Q308" s="267">
        <v>0</v>
      </c>
      <c r="R308" s="267">
        <f t="shared" si="9"/>
        <v>9296149</v>
      </c>
      <c r="S308" s="269"/>
      <c r="T308" s="269"/>
      <c r="U308" s="269"/>
      <c r="V308" s="269"/>
    </row>
    <row r="309" spans="1:22">
      <c r="A309" s="95">
        <v>91041</v>
      </c>
      <c r="B309" s="266" t="s">
        <v>679</v>
      </c>
      <c r="C309" s="267">
        <v>687860</v>
      </c>
      <c r="D309" s="267">
        <v>137572</v>
      </c>
      <c r="E309" s="267">
        <v>137572</v>
      </c>
      <c r="F309" s="267">
        <v>137572</v>
      </c>
      <c r="G309" s="267">
        <v>137572</v>
      </c>
      <c r="H309" s="267">
        <v>137572</v>
      </c>
      <c r="I309" s="267">
        <v>0</v>
      </c>
      <c r="J309" s="268">
        <f t="shared" si="8"/>
        <v>687860</v>
      </c>
      <c r="K309" s="267">
        <v>1697901</v>
      </c>
      <c r="L309" s="267">
        <v>339671</v>
      </c>
      <c r="M309" s="267">
        <v>339671</v>
      </c>
      <c r="N309" s="267">
        <v>339671</v>
      </c>
      <c r="O309" s="267">
        <v>339671</v>
      </c>
      <c r="P309" s="267">
        <v>339217</v>
      </c>
      <c r="Q309" s="267">
        <v>0</v>
      </c>
      <c r="R309" s="267">
        <f t="shared" si="9"/>
        <v>1697901</v>
      </c>
      <c r="S309" s="269"/>
      <c r="T309" s="269"/>
      <c r="U309" s="269"/>
      <c r="V309" s="269"/>
    </row>
    <row r="310" spans="1:22">
      <c r="A310" s="95">
        <v>91111</v>
      </c>
      <c r="B310" s="266" t="s">
        <v>680</v>
      </c>
      <c r="C310" s="267">
        <v>526960</v>
      </c>
      <c r="D310" s="267">
        <v>105392</v>
      </c>
      <c r="E310" s="267">
        <v>105392</v>
      </c>
      <c r="F310" s="267">
        <v>105392</v>
      </c>
      <c r="G310" s="267">
        <v>105392</v>
      </c>
      <c r="H310" s="267">
        <v>105392</v>
      </c>
      <c r="I310" s="267">
        <v>0</v>
      </c>
      <c r="J310" s="268">
        <f t="shared" si="8"/>
        <v>526960</v>
      </c>
      <c r="K310" s="267">
        <f>6+962436</f>
        <v>962442</v>
      </c>
      <c r="L310" s="267">
        <v>192540</v>
      </c>
      <c r="M310" s="267">
        <v>192540</v>
      </c>
      <c r="N310" s="267">
        <v>192540</v>
      </c>
      <c r="O310" s="267">
        <v>192540</v>
      </c>
      <c r="P310" s="267">
        <v>192282</v>
      </c>
      <c r="Q310" s="267">
        <v>0</v>
      </c>
      <c r="R310" s="267">
        <f t="shared" si="9"/>
        <v>962442</v>
      </c>
      <c r="S310" s="269"/>
      <c r="T310" s="269"/>
      <c r="U310" s="269"/>
      <c r="V310" s="269"/>
    </row>
    <row r="311" spans="1:22">
      <c r="A311" s="95">
        <v>91151</v>
      </c>
      <c r="B311" s="266" t="s">
        <v>681</v>
      </c>
      <c r="C311" s="267">
        <v>1002870</v>
      </c>
      <c r="D311" s="267">
        <v>200574</v>
      </c>
      <c r="E311" s="267">
        <v>200574</v>
      </c>
      <c r="F311" s="267">
        <v>200574</v>
      </c>
      <c r="G311" s="267">
        <v>200574</v>
      </c>
      <c r="H311" s="267">
        <v>200574</v>
      </c>
      <c r="I311" s="267">
        <v>0</v>
      </c>
      <c r="J311" s="268">
        <f t="shared" si="8"/>
        <v>1002870</v>
      </c>
      <c r="K311" s="267">
        <f>2642860-1</f>
        <v>2642859</v>
      </c>
      <c r="L311" s="267">
        <v>528713</v>
      </c>
      <c r="M311" s="267">
        <v>528713</v>
      </c>
      <c r="N311" s="267">
        <v>528713</v>
      </c>
      <c r="O311" s="267">
        <v>528713</v>
      </c>
      <c r="P311" s="267">
        <v>528007</v>
      </c>
      <c r="Q311" s="267">
        <v>0</v>
      </c>
      <c r="R311" s="267">
        <f t="shared" si="9"/>
        <v>2642859</v>
      </c>
      <c r="S311" s="269"/>
      <c r="T311" s="269"/>
      <c r="U311" s="269"/>
      <c r="V311" s="269"/>
    </row>
    <row r="312" spans="1:22">
      <c r="A312" s="95">
        <v>98101</v>
      </c>
      <c r="B312" s="266" t="s">
        <v>682</v>
      </c>
      <c r="C312" s="267">
        <v>4176610</v>
      </c>
      <c r="D312" s="267">
        <v>835322</v>
      </c>
      <c r="E312" s="267">
        <v>835322</v>
      </c>
      <c r="F312" s="267">
        <v>835322</v>
      </c>
      <c r="G312" s="267">
        <v>835322</v>
      </c>
      <c r="H312" s="267">
        <v>835322</v>
      </c>
      <c r="I312" s="267">
        <v>0</v>
      </c>
      <c r="J312" s="268">
        <f t="shared" si="8"/>
        <v>4176610</v>
      </c>
      <c r="K312" s="267">
        <f>2+11869789</f>
        <v>11869791</v>
      </c>
      <c r="L312" s="267">
        <v>2374593</v>
      </c>
      <c r="M312" s="267">
        <v>2374593</v>
      </c>
      <c r="N312" s="267">
        <v>2374593</v>
      </c>
      <c r="O312" s="267">
        <v>2374593</v>
      </c>
      <c r="P312" s="267">
        <v>2371419</v>
      </c>
      <c r="Q312" s="267">
        <v>0</v>
      </c>
      <c r="R312" s="267">
        <f t="shared" si="9"/>
        <v>11869791</v>
      </c>
      <c r="S312" s="269"/>
      <c r="T312" s="269"/>
      <c r="U312" s="269"/>
      <c r="V312" s="269"/>
    </row>
    <row r="313" spans="1:22">
      <c r="A313" s="95">
        <v>98103</v>
      </c>
      <c r="B313" s="266" t="s">
        <v>683</v>
      </c>
      <c r="C313" s="267">
        <v>218265</v>
      </c>
      <c r="D313" s="267">
        <v>43653</v>
      </c>
      <c r="E313" s="267">
        <v>43653</v>
      </c>
      <c r="F313" s="267">
        <v>43653</v>
      </c>
      <c r="G313" s="267">
        <v>43653</v>
      </c>
      <c r="H313" s="267">
        <v>43653</v>
      </c>
      <c r="I313" s="267">
        <v>0</v>
      </c>
      <c r="J313" s="268">
        <f t="shared" si="8"/>
        <v>218265</v>
      </c>
      <c r="K313" s="267">
        <f>-1+2185292</f>
        <v>2185291</v>
      </c>
      <c r="L313" s="267">
        <v>437175</v>
      </c>
      <c r="M313" s="267">
        <v>437175</v>
      </c>
      <c r="N313" s="267">
        <v>437175</v>
      </c>
      <c r="O313" s="267">
        <v>437175</v>
      </c>
      <c r="P313" s="267">
        <v>436591</v>
      </c>
      <c r="Q313" s="267">
        <v>0</v>
      </c>
      <c r="R313" s="267">
        <f t="shared" si="9"/>
        <v>2185291</v>
      </c>
      <c r="S313" s="269"/>
      <c r="T313" s="269"/>
      <c r="U313" s="269"/>
      <c r="V313" s="269"/>
    </row>
    <row r="314" spans="1:22">
      <c r="A314" s="95">
        <v>98111</v>
      </c>
      <c r="B314" s="266" t="s">
        <v>684</v>
      </c>
      <c r="C314" s="267">
        <v>621760</v>
      </c>
      <c r="D314" s="267">
        <v>124352</v>
      </c>
      <c r="E314" s="267">
        <v>124352</v>
      </c>
      <c r="F314" s="267">
        <v>124352</v>
      </c>
      <c r="G314" s="267">
        <v>124352</v>
      </c>
      <c r="H314" s="267">
        <v>124352</v>
      </c>
      <c r="I314" s="267">
        <v>0</v>
      </c>
      <c r="J314" s="268">
        <f t="shared" si="8"/>
        <v>621760</v>
      </c>
      <c r="K314" s="267">
        <f>-5+4212599</f>
        <v>4212594</v>
      </c>
      <c r="L314" s="267">
        <v>842744</v>
      </c>
      <c r="M314" s="267">
        <v>842744</v>
      </c>
      <c r="N314" s="267">
        <v>842744</v>
      </c>
      <c r="O314" s="267">
        <v>842744</v>
      </c>
      <c r="P314" s="267">
        <v>841618</v>
      </c>
      <c r="Q314" s="267">
        <v>0</v>
      </c>
      <c r="R314" s="267">
        <f t="shared" si="9"/>
        <v>4212594</v>
      </c>
      <c r="S314" s="269"/>
      <c r="T314" s="269"/>
      <c r="U314" s="269"/>
      <c r="V314" s="269"/>
    </row>
    <row r="315" spans="1:22">
      <c r="A315" s="95">
        <v>98131</v>
      </c>
      <c r="B315" s="266" t="s">
        <v>685</v>
      </c>
      <c r="C315" s="267">
        <v>0</v>
      </c>
      <c r="D315" s="267">
        <v>0</v>
      </c>
      <c r="E315" s="267">
        <v>0</v>
      </c>
      <c r="F315" s="267">
        <v>0</v>
      </c>
      <c r="G315" s="267">
        <v>0</v>
      </c>
      <c r="H315" s="267">
        <v>0</v>
      </c>
      <c r="I315" s="267">
        <v>0</v>
      </c>
      <c r="J315" s="268">
        <f t="shared" si="8"/>
        <v>0</v>
      </c>
      <c r="K315" s="267">
        <f>1352784-4</f>
        <v>1352780</v>
      </c>
      <c r="L315" s="267">
        <v>270611</v>
      </c>
      <c r="M315" s="267">
        <v>270611</v>
      </c>
      <c r="N315" s="267">
        <v>270611</v>
      </c>
      <c r="O315" s="267">
        <v>270611</v>
      </c>
      <c r="P315" s="267">
        <v>270336</v>
      </c>
      <c r="Q315" s="267">
        <v>0</v>
      </c>
      <c r="R315" s="267">
        <f t="shared" si="9"/>
        <v>1352780</v>
      </c>
      <c r="S315" s="269"/>
      <c r="T315" s="269"/>
      <c r="U315" s="269"/>
      <c r="V315" s="269"/>
    </row>
    <row r="316" spans="1:22">
      <c r="A316" s="95">
        <v>99401</v>
      </c>
      <c r="B316" s="266" t="s">
        <v>686</v>
      </c>
      <c r="C316" s="267">
        <v>1109455</v>
      </c>
      <c r="D316" s="267">
        <v>221891</v>
      </c>
      <c r="E316" s="267">
        <v>221891</v>
      </c>
      <c r="F316" s="267">
        <v>221891</v>
      </c>
      <c r="G316" s="267">
        <v>221891</v>
      </c>
      <c r="H316" s="267">
        <v>221891</v>
      </c>
      <c r="I316" s="267">
        <v>0</v>
      </c>
      <c r="J316" s="268">
        <f t="shared" si="8"/>
        <v>1109455</v>
      </c>
      <c r="K316" s="267">
        <v>3808237</v>
      </c>
      <c r="L316" s="267">
        <v>761851</v>
      </c>
      <c r="M316" s="267">
        <v>761851</v>
      </c>
      <c r="N316" s="267">
        <v>761851</v>
      </c>
      <c r="O316" s="267">
        <v>761851</v>
      </c>
      <c r="P316" s="267">
        <v>760833</v>
      </c>
      <c r="Q316" s="267">
        <v>0</v>
      </c>
      <c r="R316" s="267">
        <f t="shared" si="9"/>
        <v>3808237</v>
      </c>
      <c r="S316" s="269"/>
      <c r="T316" s="269"/>
      <c r="U316" s="269"/>
      <c r="V316" s="269"/>
    </row>
    <row r="317" spans="1:22">
      <c r="A317" s="95">
        <v>99521</v>
      </c>
      <c r="B317" s="266" t="s">
        <v>687</v>
      </c>
      <c r="C317" s="267">
        <v>684205</v>
      </c>
      <c r="D317" s="267">
        <v>136841</v>
      </c>
      <c r="E317" s="267">
        <v>136841</v>
      </c>
      <c r="F317" s="267">
        <v>136841</v>
      </c>
      <c r="G317" s="267">
        <v>136841</v>
      </c>
      <c r="H317" s="267">
        <v>136841</v>
      </c>
      <c r="I317" s="267">
        <v>0</v>
      </c>
      <c r="J317" s="268">
        <f t="shared" si="8"/>
        <v>684205</v>
      </c>
      <c r="K317" s="267">
        <f>1757732-2</f>
        <v>1757730</v>
      </c>
      <c r="L317" s="267">
        <v>351640</v>
      </c>
      <c r="M317" s="267">
        <v>351640</v>
      </c>
      <c r="N317" s="267">
        <v>351640</v>
      </c>
      <c r="O317" s="267">
        <v>351640</v>
      </c>
      <c r="P317" s="267">
        <v>351170</v>
      </c>
      <c r="Q317" s="267">
        <v>0</v>
      </c>
      <c r="R317" s="267">
        <f t="shared" si="9"/>
        <v>1757730</v>
      </c>
      <c r="S317" s="269"/>
      <c r="T317" s="269"/>
      <c r="U317" s="269"/>
      <c r="V317" s="269"/>
    </row>
    <row r="318" spans="1:22" ht="16.5" thickBot="1">
      <c r="A318" s="95">
        <v>99831</v>
      </c>
      <c r="B318" s="266" t="s">
        <v>688</v>
      </c>
      <c r="C318" s="271">
        <v>227575</v>
      </c>
      <c r="D318" s="271">
        <v>45515</v>
      </c>
      <c r="E318" s="271">
        <v>45515</v>
      </c>
      <c r="F318" s="271">
        <v>45515</v>
      </c>
      <c r="G318" s="271">
        <v>45515</v>
      </c>
      <c r="H318" s="271">
        <v>45515</v>
      </c>
      <c r="I318" s="271">
        <v>0</v>
      </c>
      <c r="J318" s="272">
        <f t="shared" si="8"/>
        <v>227575</v>
      </c>
      <c r="K318" s="271">
        <f>267919-1</f>
        <v>267918</v>
      </c>
      <c r="L318" s="271">
        <v>53598</v>
      </c>
      <c r="M318" s="271">
        <v>53598</v>
      </c>
      <c r="N318" s="271">
        <v>53598</v>
      </c>
      <c r="O318" s="271">
        <v>53598</v>
      </c>
      <c r="P318" s="271">
        <v>53526</v>
      </c>
      <c r="Q318" s="271">
        <v>0</v>
      </c>
      <c r="R318" s="271">
        <f t="shared" si="9"/>
        <v>267918</v>
      </c>
      <c r="S318" s="269"/>
      <c r="T318" s="269"/>
      <c r="U318" s="269"/>
      <c r="V318" s="269"/>
    </row>
    <row r="319" spans="1:22" ht="18" customHeight="1">
      <c r="A319" s="273"/>
      <c r="B319" s="274" t="s">
        <v>328</v>
      </c>
      <c r="C319" s="267">
        <f>SUM(C15:C318)</f>
        <v>1069202745</v>
      </c>
      <c r="D319" s="267">
        <f t="shared" ref="D319:R319" si="10">SUM(D15:D318)</f>
        <v>213840549</v>
      </c>
      <c r="E319" s="267">
        <f t="shared" si="10"/>
        <v>213840549</v>
      </c>
      <c r="F319" s="267">
        <f t="shared" si="10"/>
        <v>213840549</v>
      </c>
      <c r="G319" s="267">
        <f t="shared" si="10"/>
        <v>213840549</v>
      </c>
      <c r="H319" s="267">
        <f t="shared" si="10"/>
        <v>213840549</v>
      </c>
      <c r="I319" s="267">
        <f t="shared" si="10"/>
        <v>0</v>
      </c>
      <c r="J319" s="267">
        <f t="shared" si="10"/>
        <v>1069202745</v>
      </c>
      <c r="K319" s="267">
        <f t="shared" si="10"/>
        <v>12461535623</v>
      </c>
      <c r="L319" s="267">
        <f t="shared" si="10"/>
        <v>2492916373</v>
      </c>
      <c r="M319" s="267">
        <f t="shared" si="10"/>
        <v>2492916373</v>
      </c>
      <c r="N319" s="267">
        <f t="shared" si="10"/>
        <v>2492916373</v>
      </c>
      <c r="O319" s="267">
        <f t="shared" si="10"/>
        <v>2492916373</v>
      </c>
      <c r="P319" s="267">
        <f t="shared" si="10"/>
        <v>2489870131</v>
      </c>
      <c r="Q319" s="267">
        <f t="shared" si="10"/>
        <v>0</v>
      </c>
      <c r="R319" s="267">
        <f t="shared" si="10"/>
        <v>12461535623</v>
      </c>
    </row>
    <row r="320" spans="1:22" ht="18" customHeight="1">
      <c r="A320" s="275"/>
      <c r="B320" s="276"/>
      <c r="C320" s="277"/>
      <c r="D320" s="277"/>
      <c r="E320" s="148"/>
      <c r="F320" s="277"/>
      <c r="G320" s="277"/>
      <c r="H320" s="277"/>
      <c r="I320" s="277"/>
      <c r="J320" s="278"/>
      <c r="K320" s="279">
        <f>-J319</f>
        <v>-1069202745</v>
      </c>
      <c r="L320" s="280">
        <f>-D319</f>
        <v>-213840549</v>
      </c>
      <c r="M320" s="280">
        <f t="shared" ref="M320:P320" si="11">-E319</f>
        <v>-213840549</v>
      </c>
      <c r="N320" s="280">
        <f t="shared" si="11"/>
        <v>-213840549</v>
      </c>
      <c r="O320" s="280">
        <f t="shared" si="11"/>
        <v>-213840549</v>
      </c>
      <c r="P320" s="280">
        <f t="shared" si="11"/>
        <v>-213840549</v>
      </c>
      <c r="Q320" s="277"/>
      <c r="R320" s="277"/>
    </row>
    <row r="321" spans="11:16" ht="18" customHeight="1">
      <c r="K321" s="282">
        <f>K319+K320</f>
        <v>11392332878</v>
      </c>
      <c r="L321" s="283">
        <f>L319+L320</f>
        <v>2279075824</v>
      </c>
      <c r="M321" s="283">
        <f t="shared" ref="M321:P321" si="12">M319+M320</f>
        <v>2279075824</v>
      </c>
      <c r="N321" s="283">
        <f t="shared" si="12"/>
        <v>2279075824</v>
      </c>
      <c r="O321" s="283">
        <f t="shared" si="12"/>
        <v>2279075824</v>
      </c>
      <c r="P321" s="283">
        <f t="shared" si="12"/>
        <v>2276029582</v>
      </c>
    </row>
    <row r="322" spans="11:16" ht="18" customHeight="1"/>
    <row r="323" spans="11:16" ht="18" customHeight="1"/>
    <row r="324" spans="11:16" ht="18" customHeight="1">
      <c r="K324" s="118" t="s">
        <v>758</v>
      </c>
    </row>
    <row r="325" spans="11:16" ht="18" customHeight="1"/>
    <row r="326" spans="11:16" ht="18" customHeight="1"/>
    <row r="327" spans="11:16" ht="18" customHeight="1"/>
    <row r="328" spans="11:16" ht="18" customHeight="1"/>
    <row r="329" spans="11:16" ht="18" customHeight="1"/>
    <row r="330" spans="11:16" ht="18" customHeight="1"/>
    <row r="331" spans="11:16" ht="18" customHeight="1"/>
    <row r="332" spans="11:16" ht="18" customHeight="1"/>
    <row r="333" spans="11:16" ht="18" customHeight="1"/>
    <row r="334" spans="11:16" ht="18" customHeight="1"/>
    <row r="335" spans="11:16" ht="18" customHeight="1"/>
    <row r="336" spans="11:1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36"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54"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sheetData>
  <autoFilter ref="A12:R319"/>
  <printOptions horizontalCentered="1"/>
  <pageMargins left="0.25" right="0.25" top="0.75" bottom="0.75" header="0.3" footer="0.3"/>
  <pageSetup paperSize="5" scale="10" firstPageNumber="7" orientation="landscape" r:id="rId1"/>
  <headerFooter scaleWithDoc="0" alignWithMargins="0">
    <oddHeader>&amp;L&amp;"Arial,Bold"APPENDIX: GASB 75 Calculations for North Carolina State Health Plan
Draft Information as of June 30, 2017 to be Reported June 30, 2018</oddHeader>
    <oddFooter>&amp;L&amp;G&amp;C&amp;D&amp;R&amp;P</oddFooter>
  </headerFooter>
  <rowBreaks count="1" manualBreakCount="1">
    <brk id="320" max="16383" man="1"/>
  </rowBreaks>
  <colBreaks count="1" manualBreakCount="1">
    <brk id="2" min="5" max="315" man="1"/>
  </col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ort_x0020_Order xmlns="b0d8bf0e-b15b-456f-8ae4-2bdf59acac1f" xsi:nil="true"/>
    <Category xmlns="b0d8bf0e-b15b-456f-8ae4-2bdf59acac1f" xsi:nil="true"/>
    <Description0 xmlns="b0d8bf0e-b15b-456f-8ae4-2bdf59acac1f" xsi:nil="true"/>
    <Resource_x0020_Group xmlns="b0d8bf0e-b15b-456f-8ae4-2bdf59acac1f" xsi:nil="true"/>
    <Resource_x0020_Category xmlns="b0d8bf0e-b15b-456f-8ae4-2bdf59acac1f" xsi:nil="true"/>
    <Publication_x0020_Date xmlns="b0d8bf0e-b15b-456f-8ae4-2bdf59acac1f" xsi:nil="true"/>
  </documentManagement>
</p:properties>
</file>

<file path=customXml/item2.xml><?xml version="1.0" encoding="utf-8"?>
<?mso-contentType ?>
<spe:Receivers xmlns:spe="http://schemas.microsoft.com/sharepoint/events"/>
</file>

<file path=customXml/item3.xml><?xml version="1.0" encoding="utf-8"?>
<ct:contentTypeSchema xmlns:ct="http://schemas.microsoft.com/office/2006/metadata/contentType" xmlns:ma="http://schemas.microsoft.com/office/2006/metadata/properties/metaAttributes" ct:_="" ma:_="" ma:contentTypeName="Document" ma:contentTypeID="0x01010063E6D748AC7C9C43A96C5224165110D7" ma:contentTypeVersion="14" ma:contentTypeDescription="Create a new document." ma:contentTypeScope="" ma:versionID="04c839d3a56f026a73d1cf96db788e9e">
  <xsd:schema xmlns:xsd="http://www.w3.org/2001/XMLSchema" xmlns:xs="http://www.w3.org/2001/XMLSchema" xmlns:p="http://schemas.microsoft.com/office/2006/metadata/properties" xmlns:ns2="b0d8bf0e-b15b-456f-8ae4-2bdf59acac1f" xmlns:ns3="d4ea4015-5b02-447c-9074-d5807a41497e" targetNamespace="http://schemas.microsoft.com/office/2006/metadata/properties" ma:root="true" ma:fieldsID="9e4fe7c83c102520a0fb93416c304af6" ns2:_="" ns3:_="">
    <xsd:import namespace="b0d8bf0e-b15b-456f-8ae4-2bdf59acac1f"/>
    <xsd:import namespace="d4ea4015-5b02-447c-9074-d5807a41497e"/>
    <xsd:element name="properties">
      <xsd:complexType>
        <xsd:sequence>
          <xsd:element name="documentManagement">
            <xsd:complexType>
              <xsd:all>
                <xsd:element ref="ns2:Category" minOccurs="0"/>
                <xsd:element ref="ns2:Description0" minOccurs="0"/>
                <xsd:element ref="ns2:Publication_x0020_Date" minOccurs="0"/>
                <xsd:element ref="ns2:Resource_x0020_Category" minOccurs="0"/>
                <xsd:element ref="ns2:Resource_x0020_Group" minOccurs="0"/>
                <xsd:element ref="ns2:Sort_x0020_Order" minOccurs="0"/>
                <xsd:element ref="ns3:_dlc_DocId" minOccurs="0"/>
                <xsd:element ref="ns3:_dlc_DocIdUrl" minOccurs="0"/>
                <xsd:element ref="ns3: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d8bf0e-b15b-456f-8ae4-2bdf59acac1f" elementFormDefault="qualified">
    <xsd:import namespace="http://schemas.microsoft.com/office/2006/documentManagement/types"/>
    <xsd:import namespace="http://schemas.microsoft.com/office/infopath/2007/PartnerControls"/>
    <xsd:element name="Category" ma:index="4" nillable="true" ma:displayName="Category" ma:description="Category" ma:internalName="Category" ma:readOnly="false">
      <xsd:simpleType>
        <xsd:restriction base="dms:Text">
          <xsd:maxLength value="255"/>
        </xsd:restriction>
      </xsd:simpleType>
    </xsd:element>
    <xsd:element name="Description0" ma:index="5" nillable="true" ma:displayName="Description" ma:description="Description" ma:internalName="Description0" ma:readOnly="false">
      <xsd:simpleType>
        <xsd:restriction base="dms:Text">
          <xsd:maxLength value="255"/>
        </xsd:restriction>
      </xsd:simpleType>
    </xsd:element>
    <xsd:element name="Publication_x0020_Date" ma:index="7" nillable="true" ma:displayName="Publication Date" ma:description="Publication Date" ma:internalName="Publication_x0020_Date" ma:readOnly="false">
      <xsd:simpleType>
        <xsd:restriction base="dms:Text">
          <xsd:maxLength value="255"/>
        </xsd:restriction>
      </xsd:simpleType>
    </xsd:element>
    <xsd:element name="Resource_x0020_Category" ma:index="8" nillable="true" ma:displayName="Resource Category" ma:description="Determines if the item appears on the Sample Financial Statements page OR the Aids to Financial Statement Preparation page" ma:format="Dropdown" ma:internalName="Resource_x0020_Category" ma:readOnly="false">
      <xsd:simpleType>
        <xsd:restriction base="dms:Choice">
          <xsd:enumeration value="Sample Financial Statement"/>
          <xsd:enumeration value="Preparation Aid"/>
        </xsd:restriction>
      </xsd:simpleType>
    </xsd:element>
    <xsd:element name="Resource_x0020_Group" ma:index="9" nillable="true" ma:displayName="Resource Group" ma:format="Dropdown" ma:internalName="Resource_x0020_Group" ma:readOnly="false">
      <xsd:simpleType>
        <xsd:restriction base="dms:Choice">
          <xsd:enumeration value="Board of Education Specific Worksheets"/>
          <xsd:enumeration value="Charter School Specific Worksheets"/>
          <xsd:enumeration value="County Specific Worksheets"/>
          <xsd:enumeration value="Municipal Specific Worksheets"/>
          <xsd:enumeration value="Writing a Management Discussion &amp; Analysis"/>
        </xsd:restriction>
      </xsd:simpleType>
    </xsd:element>
    <xsd:element name="Sort_x0020_Order" ma:index="10" nillable="true" ma:displayName="Sort Order" ma:internalName="Sort_x0020_Order" ma:readOnly="fals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d4ea4015-5b02-447c-9074-d5807a41497e" elementFormDefault="qualified">
    <xsd:import namespace="http://schemas.microsoft.com/office/2006/documentManagement/types"/>
    <xsd:import namespace="http://schemas.microsoft.com/office/infopath/2007/PartnerControls"/>
    <xsd:element name="_dlc_DocId" ma:index="15" nillable="true" ma:displayName="Document ID Value" ma:description="The value of the document ID assigned to this item." ma:internalName="_dlc_DocId" ma:readOnly="true">
      <xsd:simpleType>
        <xsd:restriction base="dms:Text"/>
      </xsd:simpleType>
    </xsd:element>
    <xsd:element name="_dlc_DocIdUrl" ma:index="1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7" nillable="true" ma:displayName="Persist ID" ma:description="Keep ID on add." ma:hidden="true" ma:internalName="_dlc_DocIdPersistId" ma:readOnly="true">
      <xsd:simpleType>
        <xsd:restriction base="dms:Boolean"/>
      </xsd:simpleType>
    </xsd:element>
    <xsd:element name="SharedWithUsers" ma:index="1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3" ma:displayName="Title"/>
        <xsd:element ref="dc:subject" minOccurs="0" maxOccurs="1"/>
        <xsd:element ref="dc:description" minOccurs="0" maxOccurs="1"/>
        <xsd:element name="keywords" minOccurs="0" maxOccurs="1" type="xsd:string" ma:index="6"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98A7471-F53B-449F-8665-C563C160D6EF}"/>
</file>

<file path=customXml/itemProps2.xml><?xml version="1.0" encoding="utf-8"?>
<ds:datastoreItem xmlns:ds="http://schemas.openxmlformats.org/officeDocument/2006/customXml" ds:itemID="{740DECC4-CA4B-4C85-A8E3-4D8A54971189}"/>
</file>

<file path=customXml/itemProps3.xml><?xml version="1.0" encoding="utf-8"?>
<ds:datastoreItem xmlns:ds="http://schemas.openxmlformats.org/officeDocument/2006/customXml" ds:itemID="{77502D1D-AADA-4505-894F-9E617C0CC479}"/>
</file>

<file path=customXml/itemProps4.xml><?xml version="1.0" encoding="utf-8"?>
<ds:datastoreItem xmlns:ds="http://schemas.openxmlformats.org/officeDocument/2006/customXml" ds:itemID="{94076127-00E2-4970-8C98-5D83A037350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Info</vt:lpstr>
      <vt:lpstr>JE Template</vt:lpstr>
      <vt:lpstr>2018 Summary</vt:lpstr>
      <vt:lpstr>2017 Allocation %</vt:lpstr>
      <vt:lpstr>2016 Allocation %</vt:lpstr>
      <vt:lpstr>Contributions FY 2017</vt:lpstr>
      <vt:lpstr>Amortization Schedule</vt:lpstr>
      <vt:lpstr>'2016 Allocation %'!ERData</vt:lpstr>
      <vt:lpstr>'2017 Allocation %'!ERData</vt:lpstr>
      <vt:lpstr>'Amortization Schedule'!ERData</vt:lpstr>
      <vt:lpstr>ERData</vt:lpstr>
      <vt:lpstr>'2016 Allocation %'!Print_Area</vt:lpstr>
      <vt:lpstr>'2017 Allocation %'!Print_Area</vt:lpstr>
      <vt:lpstr>'2018 Summary'!Print_Area</vt:lpstr>
      <vt:lpstr>'Amortization Schedule'!Print_Area</vt:lpstr>
      <vt:lpstr>'2016 Allocation %'!Print_Titles</vt:lpstr>
      <vt:lpstr>'2017 Allocation %'!Print_Titles</vt:lpstr>
      <vt:lpstr>'2018 Summary'!Print_Titles</vt:lpstr>
      <vt:lpstr>'Amortization Schedule'!Print_Titles</vt:lpstr>
    </vt:vector>
  </TitlesOfParts>
  <Company>NCDST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Tarlton</dc:creator>
  <cp:lastModifiedBy>Preeta Nayak</cp:lastModifiedBy>
  <cp:lastPrinted>2016-02-17T19:22:39Z</cp:lastPrinted>
  <dcterms:created xsi:type="dcterms:W3CDTF">2015-01-07T18:39:17Z</dcterms:created>
  <dcterms:modified xsi:type="dcterms:W3CDTF">2018-09-25T20:30:38Z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0x01010063E6D748AC7C9C43A96C5224165110D7</vt:lpwstr>
  </property>
</Properties>
</file>