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G:\SHARE\USER\2023 Audits\"/>
    </mc:Choice>
  </mc:AlternateContent>
  <xr:revisionPtr revIDLastSave="0" documentId="13_ncr:1_{54E6602B-35D7-4947-8004-1EC9EAE4068D}" xr6:coauthVersionLast="47" xr6:coauthVersionMax="47" xr10:uidLastSave="{00000000-0000-0000-0000-000000000000}"/>
  <bookViews>
    <workbookView xWindow="-120" yWindow="-120" windowWidth="29040" windowHeight="15840" activeTab="1" xr2:uid="{00000000-000D-0000-FFFF-FFFF00000000}"/>
  </bookViews>
  <sheets>
    <sheet name="Instructions" sheetId="3" r:id="rId1"/>
    <sheet name="DataEntryWS" sheetId="1" r:id="rId2"/>
    <sheet name="SchedofAwards" sheetId="2" r:id="rId3"/>
  </sheets>
  <definedNames>
    <definedName name="_xlnm.Print_Area" localSheetId="1">DataEntryWS!$N$182:$Q$230</definedName>
    <definedName name="_xlnm.Print_Area" localSheetId="2">SchedofAwards!$A$1:$J$105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1" i="1" l="1"/>
  <c r="I110" i="1"/>
  <c r="I33" i="1"/>
  <c r="I10" i="1"/>
  <c r="I7" i="1"/>
  <c r="I157" i="1" l="1"/>
  <c r="I111" i="1"/>
  <c r="I36" i="1"/>
  <c r="I11" i="1"/>
  <c r="I166" i="1" l="1"/>
  <c r="I112" i="1"/>
  <c r="H56" i="2" s="1"/>
  <c r="I40" i="1"/>
  <c r="J13" i="1"/>
  <c r="J70" i="2" s="1"/>
  <c r="I14" i="1"/>
  <c r="I171" i="1" l="1"/>
  <c r="I116" i="1"/>
  <c r="I41" i="1"/>
  <c r="I15" i="1"/>
  <c r="I172" i="1" l="1"/>
  <c r="I118" i="1"/>
  <c r="I42" i="1"/>
  <c r="I17" i="1"/>
  <c r="I176" i="1" l="1"/>
  <c r="I119" i="1"/>
  <c r="I43" i="1"/>
  <c r="I175" i="1"/>
  <c r="I174" i="1"/>
  <c r="I173" i="1"/>
  <c r="I170" i="1"/>
  <c r="I169" i="1"/>
  <c r="I167" i="1"/>
  <c r="I165" i="1"/>
  <c r="I164" i="1"/>
  <c r="H29" i="2" s="1"/>
  <c r="I117" i="1"/>
  <c r="I115" i="1"/>
  <c r="I18" i="1"/>
  <c r="I16" i="1"/>
  <c r="I177" i="1" l="1"/>
  <c r="I120" i="1"/>
  <c r="I45" i="1"/>
  <c r="I21" i="1"/>
  <c r="I19" i="1"/>
  <c r="H44" i="2" s="1"/>
  <c r="I20" i="1"/>
  <c r="H32" i="2"/>
  <c r="I178" i="1" l="1"/>
  <c r="I121" i="1"/>
  <c r="H35" i="2" s="1"/>
  <c r="I46" i="1"/>
  <c r="H55" i="2" s="1"/>
  <c r="I22" i="1"/>
  <c r="J6" i="1"/>
  <c r="I179" i="1" l="1"/>
  <c r="I122" i="1"/>
  <c r="H36" i="2" s="1"/>
  <c r="I53" i="1"/>
  <c r="I23" i="1"/>
  <c r="J69" i="2"/>
  <c r="I180" i="1" l="1"/>
  <c r="H37" i="2"/>
  <c r="I123" i="1"/>
  <c r="H40" i="2" s="1"/>
  <c r="J54" i="1"/>
  <c r="I24" i="1"/>
  <c r="I181" i="1" l="1"/>
  <c r="I125" i="1"/>
  <c r="I55" i="1"/>
  <c r="J55" i="1"/>
  <c r="I25" i="1"/>
  <c r="J12" i="1"/>
  <c r="J168" i="1"/>
  <c r="J113" i="1"/>
  <c r="I182" i="1" l="1"/>
  <c r="J83" i="2"/>
  <c r="J127" i="1"/>
  <c r="I56" i="1"/>
  <c r="J26" i="1"/>
  <c r="J74" i="2" s="1"/>
  <c r="I183" i="1" l="1"/>
  <c r="J131" i="1"/>
  <c r="I131" i="1"/>
  <c r="I58" i="1"/>
  <c r="J59" i="1"/>
  <c r="I27" i="1"/>
  <c r="J126" i="1"/>
  <c r="J124" i="1"/>
  <c r="I184" i="1" l="1"/>
  <c r="I132" i="1"/>
  <c r="J60" i="1"/>
  <c r="J28" i="1"/>
  <c r="J82" i="2"/>
  <c r="I185" i="1" l="1"/>
  <c r="I133" i="1"/>
  <c r="I61" i="1"/>
  <c r="J29" i="1"/>
  <c r="J76" i="2" s="1"/>
  <c r="I186" i="1" l="1"/>
  <c r="I134" i="1"/>
  <c r="I63" i="1"/>
  <c r="I30" i="1"/>
  <c r="J91" i="2"/>
  <c r="J62" i="1"/>
  <c r="J57" i="1"/>
  <c r="J78" i="2" s="1"/>
  <c r="J56" i="1"/>
  <c r="I187" i="1" l="1"/>
  <c r="I135" i="1"/>
  <c r="H28" i="2" s="1"/>
  <c r="I136" i="1"/>
  <c r="J64" i="1"/>
  <c r="I65" i="1"/>
  <c r="I31" i="1"/>
  <c r="J77" i="2"/>
  <c r="I188" i="1" l="1"/>
  <c r="I137" i="1"/>
  <c r="H43" i="2" s="1"/>
  <c r="H45" i="2" s="1"/>
  <c r="J66" i="1"/>
  <c r="I32" i="1"/>
  <c r="I189" i="1" l="1"/>
  <c r="I138" i="1"/>
  <c r="I67" i="1"/>
  <c r="J98" i="1"/>
  <c r="I34" i="1"/>
  <c r="A1" i="2"/>
  <c r="A4" i="2"/>
  <c r="J8" i="1"/>
  <c r="I190" i="1" l="1"/>
  <c r="I139" i="1"/>
  <c r="I68" i="1"/>
  <c r="H49" i="2" s="1"/>
  <c r="I99" i="1"/>
  <c r="I35" i="1"/>
  <c r="J71" i="2"/>
  <c r="J9" i="1"/>
  <c r="J73" i="2"/>
  <c r="I191" i="1" l="1"/>
  <c r="I140" i="1"/>
  <c r="I69" i="1"/>
  <c r="I100" i="1"/>
  <c r="I37" i="1"/>
  <c r="J72" i="2"/>
  <c r="I192" i="1" l="1"/>
  <c r="I141" i="1"/>
  <c r="J70" i="1"/>
  <c r="J148" i="1"/>
  <c r="I101" i="1"/>
  <c r="I38" i="1"/>
  <c r="H27" i="2" s="1"/>
  <c r="J114" i="1"/>
  <c r="J81" i="2" s="1"/>
  <c r="I193" i="1" l="1"/>
  <c r="I142" i="1"/>
  <c r="I71" i="1"/>
  <c r="H61" i="2" s="1"/>
  <c r="I149" i="1"/>
  <c r="J149" i="1"/>
  <c r="I102" i="1"/>
  <c r="I39" i="1"/>
  <c r="H47" i="2" s="1"/>
  <c r="J75" i="2"/>
  <c r="I194" i="1" l="1"/>
  <c r="I143" i="1"/>
  <c r="J72" i="1"/>
  <c r="L149" i="1"/>
  <c r="J150" i="1"/>
  <c r="J86" i="2" s="1"/>
  <c r="I103" i="1"/>
  <c r="I44" i="1"/>
  <c r="H54" i="2" s="1"/>
  <c r="I195" i="1" l="1"/>
  <c r="I144" i="1"/>
  <c r="J73" i="1"/>
  <c r="I152" i="1"/>
  <c r="H51" i="2" s="1"/>
  <c r="I104" i="1"/>
  <c r="I196" i="1" l="1"/>
  <c r="I145" i="1"/>
  <c r="H52" i="2" s="1"/>
  <c r="J76" i="1"/>
  <c r="I153" i="1"/>
  <c r="I105" i="1"/>
  <c r="I197" i="1" l="1"/>
  <c r="J146" i="1"/>
  <c r="J78" i="1"/>
  <c r="I154" i="1"/>
  <c r="H58" i="2" s="1"/>
  <c r="I106" i="1"/>
  <c r="I198" i="1" l="1"/>
  <c r="I147" i="1"/>
  <c r="J147" i="1"/>
  <c r="J80" i="1"/>
  <c r="I155" i="1"/>
  <c r="I107" i="1"/>
  <c r="I47" i="1"/>
  <c r="I199" i="1" l="1"/>
  <c r="L147" i="1"/>
  <c r="J83" i="1"/>
  <c r="I84" i="1"/>
  <c r="J156" i="1"/>
  <c r="J87" i="2" s="1"/>
  <c r="I108" i="1"/>
  <c r="I109" i="1"/>
  <c r="I48" i="1"/>
  <c r="J74" i="1"/>
  <c r="I200" i="1" l="1"/>
  <c r="I85" i="1"/>
  <c r="H50" i="2"/>
  <c r="I49" i="1"/>
  <c r="J75" i="1"/>
  <c r="I201" i="1" l="1"/>
  <c r="I86" i="1"/>
  <c r="J158" i="1"/>
  <c r="J88" i="2" s="1"/>
  <c r="I50" i="1"/>
  <c r="H41" i="2" s="1"/>
  <c r="J77" i="1"/>
  <c r="I204" i="1" l="1"/>
  <c r="I87" i="1"/>
  <c r="J159" i="1"/>
  <c r="I159" i="1"/>
  <c r="I51" i="1"/>
  <c r="J79" i="1"/>
  <c r="I205" i="1" l="1"/>
  <c r="I88" i="1"/>
  <c r="L159" i="1"/>
  <c r="J160" i="1"/>
  <c r="J89" i="2" s="1"/>
  <c r="I52" i="1"/>
  <c r="H48" i="2" s="1"/>
  <c r="J81" i="1"/>
  <c r="I206" i="1" l="1"/>
  <c r="I89" i="1"/>
  <c r="H60" i="2" s="1"/>
  <c r="I161" i="1"/>
  <c r="J161" i="1"/>
  <c r="J62" i="2" s="1"/>
  <c r="J82" i="1"/>
  <c r="J80" i="2" s="1"/>
  <c r="I207" i="1" l="1"/>
  <c r="J90" i="1"/>
  <c r="J94" i="2" s="1"/>
  <c r="L161" i="1"/>
  <c r="L162" i="1" s="1"/>
  <c r="I163" i="1"/>
  <c r="H62" i="2" s="1"/>
  <c r="J162" i="1"/>
  <c r="J90" i="2" s="1"/>
  <c r="H14" i="2"/>
  <c r="H16" i="2" s="1"/>
  <c r="I208" i="1" l="1"/>
  <c r="I91" i="1"/>
  <c r="H31" i="2" s="1"/>
  <c r="I92" i="1"/>
  <c r="J128" i="1"/>
  <c r="J79" i="2" s="1"/>
  <c r="I209" i="1" l="1"/>
  <c r="I93" i="1"/>
  <c r="J129" i="1"/>
  <c r="I210" i="1" l="1"/>
  <c r="I95" i="1"/>
  <c r="I94" i="1"/>
  <c r="H39" i="2" s="1"/>
  <c r="J84" i="2"/>
  <c r="J130" i="1"/>
  <c r="J85" i="2" s="1"/>
  <c r="I211" i="1" l="1"/>
  <c r="I212" i="1" l="1"/>
  <c r="I97" i="1"/>
  <c r="H59" i="2" s="1"/>
  <c r="I96" i="1"/>
  <c r="J202" i="1"/>
  <c r="I213" i="1" l="1"/>
  <c r="J203" i="1"/>
  <c r="I214" i="1" l="1"/>
  <c r="J92" i="2"/>
  <c r="K234" i="1"/>
  <c r="J102" i="2" s="1"/>
  <c r="I215" i="1" l="1"/>
  <c r="I216" i="1" l="1"/>
  <c r="I217" i="1" l="1"/>
  <c r="I218" i="1" l="1"/>
  <c r="H57" i="2" l="1"/>
  <c r="I219" i="1"/>
  <c r="I220" i="1" l="1"/>
  <c r="I221" i="1" l="1"/>
  <c r="I222" i="1" l="1"/>
  <c r="I223" i="1" l="1"/>
  <c r="I224" i="1" l="1"/>
  <c r="H21" i="2" s="1"/>
  <c r="I225" i="1" l="1"/>
  <c r="I226" i="1" l="1"/>
  <c r="I227" i="1" l="1"/>
  <c r="H33" i="2" s="1"/>
  <c r="I228" i="1" l="1"/>
  <c r="H30" i="2" s="1"/>
  <c r="J229" i="1" l="1"/>
  <c r="J230" i="1" l="1"/>
  <c r="J95" i="2" s="1"/>
  <c r="J93" i="2"/>
  <c r="J231" i="1" l="1"/>
  <c r="J96" i="2" l="1"/>
  <c r="J234" i="1"/>
  <c r="J106" i="2" s="1"/>
  <c r="J232" i="1"/>
  <c r="J53" i="2" s="1"/>
  <c r="J63" i="2" s="1"/>
  <c r="J97" i="2" s="1"/>
  <c r="I232" i="1"/>
  <c r="D234" i="1"/>
  <c r="J108" i="2" l="1"/>
  <c r="I240" i="1"/>
  <c r="D240" i="1"/>
  <c r="D244" i="1" s="1"/>
  <c r="J101" i="2"/>
  <c r="H53" i="2"/>
  <c r="H63" i="2" s="1"/>
  <c r="H97" i="2" s="1"/>
  <c r="I234" i="1"/>
  <c r="H106" i="2" l="1"/>
  <c r="H108" i="2" s="1"/>
  <c r="I238" i="1"/>
  <c r="I242" i="1" s="1"/>
  <c r="J100" i="2"/>
  <c r="J10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ncdeptofstatetreasurer</author>
  </authors>
  <commentList>
    <comment ref="A1" authorId="0" shapeId="0" xr:uid="{00000000-0006-0000-0100-000001000000}">
      <text>
        <r>
          <rPr>
            <b/>
            <sz val="8"/>
            <color indexed="81"/>
            <rFont val="Tahoma"/>
            <family val="2"/>
          </rPr>
          <t xml:space="preserve">Enter name of unit
</t>
        </r>
      </text>
    </comment>
  </commentList>
</comments>
</file>

<file path=xl/sharedStrings.xml><?xml version="1.0" encoding="utf-8"?>
<sst xmlns="http://schemas.openxmlformats.org/spreadsheetml/2006/main" count="1778" uniqueCount="409">
  <si>
    <t>N/A</t>
  </si>
  <si>
    <t>Federal</t>
  </si>
  <si>
    <t>SZ</t>
  </si>
  <si>
    <t>Food and Lodging Fees</t>
  </si>
  <si>
    <t>Other Receipts</t>
  </si>
  <si>
    <t>State</t>
  </si>
  <si>
    <t>AP</t>
  </si>
  <si>
    <t>State Supported Expenditures</t>
  </si>
  <si>
    <t>Public Health Nursing</t>
  </si>
  <si>
    <t>General Communicable Disease Control</t>
  </si>
  <si>
    <t>AR</t>
  </si>
  <si>
    <t>WISEWOMAN Project</t>
  </si>
  <si>
    <t>Nurse Family Partnership</t>
  </si>
  <si>
    <t>ST</t>
  </si>
  <si>
    <t>Tobacco Control Program</t>
  </si>
  <si>
    <t>Triple P</t>
  </si>
  <si>
    <t>Care Coordination for Children</t>
  </si>
  <si>
    <t>Child Health</t>
  </si>
  <si>
    <t>13A1</t>
  </si>
  <si>
    <t>Maternal Health</t>
  </si>
  <si>
    <t>High Risk Maternity Clinics</t>
  </si>
  <si>
    <t>Healthy Beginnings</t>
  </si>
  <si>
    <t>Temporary Assistance for Needy Families</t>
  </si>
  <si>
    <t>T2</t>
  </si>
  <si>
    <t>JA</t>
  </si>
  <si>
    <t>Maternal Health (HMHC)</t>
  </si>
  <si>
    <t>Maternal and Child Health Block Grant</t>
  </si>
  <si>
    <t>FP</t>
  </si>
  <si>
    <t>Family Planning Services</t>
  </si>
  <si>
    <t>592C</t>
  </si>
  <si>
    <t>Women's Health Service Fund</t>
  </si>
  <si>
    <t>13A2</t>
  </si>
  <si>
    <t>WIC  Administration</t>
  </si>
  <si>
    <t>WIC General Admin</t>
  </si>
  <si>
    <t>JQ</t>
  </si>
  <si>
    <t>HV</t>
  </si>
  <si>
    <t>BN</t>
  </si>
  <si>
    <t>HIV/STD State</t>
  </si>
  <si>
    <t>RQ</t>
  </si>
  <si>
    <t>NB</t>
  </si>
  <si>
    <t>Immunization Action Plan</t>
  </si>
  <si>
    <t>KZ</t>
  </si>
  <si>
    <t>TANF</t>
  </si>
  <si>
    <t>School Health Center</t>
  </si>
  <si>
    <t>School Nurse Funding Initiative</t>
  </si>
  <si>
    <t>570C</t>
  </si>
  <si>
    <t>Affordable Care Act (ACA) Personal Responsibility Education Program</t>
  </si>
  <si>
    <t>Refugee Health Assessments</t>
  </si>
  <si>
    <t>NF</t>
  </si>
  <si>
    <t>Ryan White Emerging Community</t>
  </si>
  <si>
    <t>HQ</t>
  </si>
  <si>
    <t>BC</t>
  </si>
  <si>
    <t>BE</t>
  </si>
  <si>
    <t>577A</t>
  </si>
  <si>
    <t>577B</t>
  </si>
  <si>
    <t>Center Total</t>
  </si>
  <si>
    <t>FUND</t>
  </si>
  <si>
    <t>RCC</t>
  </si>
  <si>
    <t>Prog</t>
  </si>
  <si>
    <t>Activity</t>
  </si>
  <si>
    <t>Title</t>
  </si>
  <si>
    <t>Source or</t>
  </si>
  <si>
    <t>CFDA</t>
  </si>
  <si>
    <t>Awards</t>
  </si>
  <si>
    <t>n/a</t>
  </si>
  <si>
    <t>Amount</t>
  </si>
  <si>
    <t>Schedule of Expenditures of Federal and State Awards</t>
  </si>
  <si>
    <t>Public Health Programs</t>
  </si>
  <si>
    <t>Federal Expenditures</t>
  </si>
  <si>
    <t>State Expenditures</t>
  </si>
  <si>
    <t>Federal Awards</t>
  </si>
  <si>
    <t>U.S Department of Agriculture</t>
  </si>
  <si>
    <t>passed through NC Dept. of Health and Human Services</t>
  </si>
  <si>
    <t>Divison of Public Health</t>
  </si>
  <si>
    <t xml:space="preserve">Special Supplemental Nutrition Program for </t>
  </si>
  <si>
    <t>Women Infant and Children</t>
  </si>
  <si>
    <t>Total U.S. Department of Agriculture</t>
  </si>
  <si>
    <t>U.S. Department of Housing and Urban Development</t>
  </si>
  <si>
    <t>U.S. Department of Health and Human Services</t>
  </si>
  <si>
    <t>Medical Assistance Assistance Program</t>
  </si>
  <si>
    <t>Project Grants and Cooperative Agreements for Tuberculosis Control Programs</t>
  </si>
  <si>
    <t xml:space="preserve">Injury Prevention and Control Research and State and Community Based Programs </t>
  </si>
  <si>
    <t xml:space="preserve">HIV Prevention Activities_Health Department Based </t>
  </si>
  <si>
    <t>Maternal and Child Health Services Block Grant</t>
  </si>
  <si>
    <t>Total</t>
  </si>
  <si>
    <t>State Awards</t>
  </si>
  <si>
    <t>N.C. Department of Health and Human Services</t>
  </si>
  <si>
    <t>Division of Public Health</t>
  </si>
  <si>
    <t>Other Reciepts / State Supported Expenditures</t>
  </si>
  <si>
    <t xml:space="preserve"> </t>
  </si>
  <si>
    <t>Total federal and State awards from Schedule of Expenditures of Awards</t>
  </si>
  <si>
    <t>Difference (should equal zero)</t>
  </si>
  <si>
    <t>VENDOR TOTALS</t>
  </si>
  <si>
    <t>Total federal and State awards</t>
  </si>
  <si>
    <t>Public Health</t>
  </si>
  <si>
    <t>Totals Federal and State rom DataEntryWorksheet</t>
  </si>
  <si>
    <t>Total Receipts from DataEntry Worksheet</t>
  </si>
  <si>
    <t>NC MIECHV Program</t>
  </si>
  <si>
    <t>Public Health Data Entry Worksheet</t>
  </si>
  <si>
    <t xml:space="preserve">The spreadsheets with the tabs below of "DataEntryWS" and "SchedofAwards" are designed to assist auditors of Public Health programs in confirming recipients paid by NC DHHS Controller's Office.  In addition, the spreadsheets assist auditors in confirming expenditures amounts reported by the County/Public Health Organization on their schedule of expenditures of federal and State awards.  </t>
  </si>
  <si>
    <t>Instructions for converting the information found on the LISTPAY report into programs presented on the Schedule of Expenditures of Federal and State Awards are as follows:</t>
  </si>
  <si>
    <t>For each center found on the LISTPAY2 report there is a corresponding number on the DataEntryWorksheet.  Matching the numbers found on the LISTPAY2 with the numbers on the KEY determines the activity and Program Title and whether the activity has received federal pass through or State funding.  If it has any CFDA number assigned, it is federal pass through funding.</t>
  </si>
  <si>
    <t xml:space="preserve">Programs with federal pass through funding should be grouped by CFDA number in the Federal Awards of the Schedule of Awards section with any State matching funds included in a separate column.  State funding should be listed on the State Award section of the Schedule by the RCC (or activity) associated with the awards.   </t>
  </si>
  <si>
    <t>Instructions for using the DataEntryWorksheet:</t>
  </si>
  <si>
    <t>Enter name of unit of government (ex. Carolina County) at the top of spreadsheet above the words "Public Health".</t>
  </si>
  <si>
    <t xml:space="preserve">Column I and Column J are protected to prevent direct entry into these cells that have the formulas for the allocations.  To remove the protection, select Review, Unprotect Sheet, and enter the password PH.  </t>
  </si>
  <si>
    <t>Using the spreadsheet, titled "DataEntryWS" (see tab below),  enter the dollar amounts found on the LISTPAY2 report beside each  "Center Total"  code that corresponds to the Center Totals on the Worksheet. For example, Center Total 141041100000 on LISTPAY2 means (by referring to the KEY) that it is a general state program.  Therefore you would enter the Center Total dollars on the appropriate line of the DataEntryWorksheet which has 1410 Fund , 4110 RCC,  0000 Program, and State Source (the sixth item down or row #12 on the spreadsheet).</t>
  </si>
  <si>
    <t>Compare amounts entered into "DataEntryworksheet" using the Total found below each column with total amount from LISTPAY2.  A comparison can be made for the amounts of federal and state awards entered on the DataEntryWorksheet with the amounts from the SchedofAwards worksheet.</t>
  </si>
  <si>
    <t>*Receipts</t>
  </si>
  <si>
    <t xml:space="preserve">*Receipts for services are not considered financial awards and are not requried to be placed on the SEFSA.  </t>
  </si>
  <si>
    <t>7J</t>
  </si>
  <si>
    <t>Infant Mortality Reduction</t>
  </si>
  <si>
    <t>NC Baby Love Plus</t>
  </si>
  <si>
    <t>HJ</t>
  </si>
  <si>
    <t>North Carolinas Affordable Care Act Proposal for Building</t>
  </si>
  <si>
    <t xml:space="preserve">Epidemiology and Laboratory Capacity for Infectious Diseases (ELC) </t>
  </si>
  <si>
    <t>DH</t>
  </si>
  <si>
    <t>Antimicrobial-Resistant Gonorrhea</t>
  </si>
  <si>
    <t>Minority AIDS Initiative</t>
  </si>
  <si>
    <t>Electronic Health Record</t>
  </si>
  <si>
    <t>123D</t>
  </si>
  <si>
    <t>NC Well Intergrated Screening and Eval for Women</t>
  </si>
  <si>
    <t>D7</t>
  </si>
  <si>
    <t>Prevent Disease, Disability, &amp; Death from Vaccine Preventa</t>
  </si>
  <si>
    <t>WW</t>
  </si>
  <si>
    <t>TPPI-Adolescent Parenting Program</t>
  </si>
  <si>
    <t>Medicaid Federal Financial Participation (Fed 27%, State 73%)</t>
  </si>
  <si>
    <t>Refugee Cash and Medical Assistance Program</t>
  </si>
  <si>
    <t>Preconception Health</t>
  </si>
  <si>
    <t>Materenal and Child Health Services (Federal 57.14%, State 42.86%)</t>
  </si>
  <si>
    <t>Eliminating Disparities in Perinatal Health</t>
  </si>
  <si>
    <t>Evidence Based Strategies for MCH</t>
  </si>
  <si>
    <t>Family Planning - State</t>
  </si>
  <si>
    <t>HMHC-FP - February Start</t>
  </si>
  <si>
    <t>Family Planning - Title X 1/12 Months</t>
  </si>
  <si>
    <t>North Carolina Family Planning Program</t>
  </si>
  <si>
    <t>WIC  Client Services</t>
  </si>
  <si>
    <t>Women Infants and Children</t>
  </si>
  <si>
    <t>WIC BF Promotion &amp; Support</t>
  </si>
  <si>
    <t>WIC Lactation Training Center</t>
  </si>
  <si>
    <t>TB Control</t>
  </si>
  <si>
    <t>North Carolina's TB Elimination and Laboratory Project</t>
  </si>
  <si>
    <t>Ryan White Part B Supplemental</t>
  </si>
  <si>
    <t>Ryan White Care Act Title II</t>
  </si>
  <si>
    <t>HOPWA</t>
  </si>
  <si>
    <t>Housing Opportunities for Persons with AIDS</t>
  </si>
  <si>
    <t>577D</t>
  </si>
  <si>
    <t>CHS-Speech and Hearing</t>
  </si>
  <si>
    <t>Mosquito and Tick Suppression</t>
  </si>
  <si>
    <t>Preventive Health Services and Health Services Block Grant</t>
  </si>
  <si>
    <t>Minority Diabetes Prevention Program</t>
  </si>
  <si>
    <t>Healthy Families America</t>
  </si>
  <si>
    <t>Tobacco Prevention - CDC</t>
  </si>
  <si>
    <t>Viral Hepatitis Prevention</t>
  </si>
  <si>
    <t>Evidence-Based Intervention Services</t>
  </si>
  <si>
    <t>Intergrated Targeting Testing Services (ITTA)</t>
  </si>
  <si>
    <t>Ryan White Network</t>
  </si>
  <si>
    <t>Personal Responsibility Education Program</t>
  </si>
  <si>
    <t>Maternal and Child Health (Federal 57%, State 43%)</t>
  </si>
  <si>
    <t>STD Drugs</t>
  </si>
  <si>
    <t>TPPI - Adol. Pregency Prevention Program</t>
  </si>
  <si>
    <t>School Nursing Funding Initiative</t>
  </si>
  <si>
    <t>Evidence - Based Stategies for MCH</t>
  </si>
  <si>
    <t>Family Plannning - State</t>
  </si>
  <si>
    <t xml:space="preserve">Maternal Health  </t>
  </si>
  <si>
    <t>Women Health Service Fund</t>
  </si>
  <si>
    <t xml:space="preserve">Teenage Pregnancy Prevention Program </t>
  </si>
  <si>
    <t>Healthy Start  Initiative</t>
  </si>
  <si>
    <t>Cancer Prevention and Control Programs for State, Territorial and Tribal Organizations</t>
  </si>
  <si>
    <t xml:space="preserve">Data should be entered in Column D, the column where cells are Yellow.  Data should not be entered directly into Column I (Federal Awards) and Column J (State Awards).  The amount reported on the LISTPAY2 report for Center Total has both federal and state awards.  Column &amp; and J allocates the proper percentage of the Center Total to federal awards and state awards.  This amount is transfered to the SEFSA found in the tab ScheofAwards and is shown as federal expenditures and state match expenditures.  Items that are Receipts for Services are not considered financial awards and should be be included on the SEFSA.  </t>
  </si>
  <si>
    <t>Maternal and Child Health (Federal 57.14%, State 42.86%)</t>
  </si>
  <si>
    <t>CLAS Standards Advancing Health Equity</t>
  </si>
  <si>
    <t>Cities Readiness Initative</t>
  </si>
  <si>
    <t>341E</t>
  </si>
  <si>
    <t xml:space="preserve">Maternal and Child Health </t>
  </si>
  <si>
    <t>HP</t>
  </si>
  <si>
    <t>HIV PrEP</t>
  </si>
  <si>
    <t>NC's Intergrated HIV Surveillance and Prevention Project</t>
  </si>
  <si>
    <t>EJ</t>
  </si>
  <si>
    <t>Materenal and Child Health Services</t>
  </si>
  <si>
    <t>592D</t>
  </si>
  <si>
    <t>577C</t>
  </si>
  <si>
    <t>Public Health Emergency Preparedness</t>
  </si>
  <si>
    <t xml:space="preserve">PPHF 2018: Office of Smoking and Health-National State-Based Tobacco Control Programs-Financed in part by 2018 Prevention and Public Health funds (PPHF) </t>
  </si>
  <si>
    <t>Maternal and Child Health</t>
  </si>
  <si>
    <t>Viral Hepatitis Prevention and Control</t>
  </si>
  <si>
    <t xml:space="preserve">Well-Integrated Screening and Evaluation for Women Across the Nation (Wisewomen) </t>
  </si>
  <si>
    <t>FR</t>
  </si>
  <si>
    <t>PH</t>
  </si>
  <si>
    <t>AL</t>
  </si>
  <si>
    <t>Preventive Health and Health Services Block Grant</t>
  </si>
  <si>
    <t>871A</t>
  </si>
  <si>
    <t>EN</t>
  </si>
  <si>
    <t>CP</t>
  </si>
  <si>
    <t>COVID-19 Crisis Response</t>
  </si>
  <si>
    <t>DB</t>
  </si>
  <si>
    <t>341A</t>
  </si>
  <si>
    <t>462B</t>
  </si>
  <si>
    <t>M6</t>
  </si>
  <si>
    <t>Ending the HIV Epidemic - Mecklenburg</t>
  </si>
  <si>
    <t>NC Mecklenburg County Strategic Partnersship &amp; Plan</t>
  </si>
  <si>
    <t>Acquired Immunodeficiency Syndrome (AIDS) Activity</t>
  </si>
  <si>
    <t>981C</t>
  </si>
  <si>
    <t>982C</t>
  </si>
  <si>
    <t>372B</t>
  </si>
  <si>
    <t>497E</t>
  </si>
  <si>
    <t>810A</t>
  </si>
  <si>
    <t>811A</t>
  </si>
  <si>
    <t>530B</t>
  </si>
  <si>
    <t>GA</t>
  </si>
  <si>
    <t>570D</t>
  </si>
  <si>
    <t>272A</t>
  </si>
  <si>
    <t>BM</t>
  </si>
  <si>
    <t>WIC Breastfeeding Peer Counselor Prog</t>
  </si>
  <si>
    <r>
      <t xml:space="preserve">There are two parts of the LISTPAY report, LISTPAY1 and LISTPAY2. </t>
    </r>
    <r>
      <rPr>
        <b/>
        <sz val="11"/>
        <rFont val="Arial"/>
        <family val="2"/>
      </rPr>
      <t xml:space="preserve"> Only the LISTPAY2 part is necessary for this spreadsheet.</t>
    </r>
    <r>
      <rPr>
        <sz val="11"/>
        <color indexed="8"/>
        <rFont val="Arial"/>
        <family val="2"/>
      </rPr>
      <t xml:space="preserve"> The LISTPAY2 report contains "centers" that are totaled, noted as "Center Total".  Included to the right of the center total is a 12 digit number.  The </t>
    </r>
    <r>
      <rPr>
        <sz val="11"/>
        <color indexed="10"/>
        <rFont val="Arial"/>
        <family val="2"/>
      </rPr>
      <t xml:space="preserve">first </t>
    </r>
    <r>
      <rPr>
        <sz val="11"/>
        <color indexed="8"/>
        <rFont val="Arial"/>
        <family val="2"/>
      </rPr>
      <t xml:space="preserve">four digits are "funds," the </t>
    </r>
    <r>
      <rPr>
        <sz val="11"/>
        <color indexed="10"/>
        <rFont val="Arial"/>
        <family val="2"/>
      </rPr>
      <t>second</t>
    </r>
    <r>
      <rPr>
        <sz val="11"/>
        <color indexed="8"/>
        <rFont val="Arial"/>
        <family val="2"/>
      </rPr>
      <t xml:space="preserve"> is RCC (Responsible Cost Centers), and the </t>
    </r>
    <r>
      <rPr>
        <sz val="11"/>
        <color indexed="10"/>
        <rFont val="Arial"/>
        <family val="2"/>
      </rPr>
      <t xml:space="preserve">last </t>
    </r>
    <r>
      <rPr>
        <sz val="11"/>
        <color indexed="8"/>
        <rFont val="Arial"/>
        <family val="2"/>
      </rPr>
      <t xml:space="preserve">four is Programs.  Understanding the Fund and  RCC is not necessary in determining the programs in the LISTPAY2 report.  </t>
    </r>
  </si>
  <si>
    <r>
      <t xml:space="preserve">Please Note:  Amounts for federal programs that meet the thresholds for Type A programs according to OMB Uniform Guidance should have been audited as a major program in at least </t>
    </r>
    <r>
      <rPr>
        <b/>
        <i/>
        <sz val="11"/>
        <rFont val="Arial"/>
        <family val="2"/>
      </rPr>
      <t>one</t>
    </r>
    <r>
      <rPr>
        <b/>
        <sz val="11"/>
        <rFont val="Arial"/>
        <family val="2"/>
      </rPr>
      <t xml:space="preserve"> of the most recent</t>
    </r>
    <r>
      <rPr>
        <b/>
        <i/>
        <sz val="11"/>
        <rFont val="Arial"/>
        <family val="2"/>
      </rPr>
      <t xml:space="preserve"> two </t>
    </r>
    <r>
      <rPr>
        <b/>
        <sz val="11"/>
        <rFont val="Arial"/>
        <family val="2"/>
      </rPr>
      <t xml:space="preserve">years </t>
    </r>
    <r>
      <rPr>
        <b/>
        <i/>
        <sz val="11"/>
        <rFont val="Arial"/>
        <family val="2"/>
      </rPr>
      <t>prior</t>
    </r>
    <r>
      <rPr>
        <b/>
        <sz val="11"/>
        <rFont val="Arial"/>
        <family val="2"/>
      </rPr>
      <t xml:space="preserve"> to the period that is reported in the LISTPAY2.  Otherwise it is required to be audited a major </t>
    </r>
    <r>
      <rPr>
        <b/>
        <i/>
        <sz val="11"/>
        <rFont val="Arial"/>
        <family val="2"/>
      </rPr>
      <t>this</t>
    </r>
    <r>
      <rPr>
        <b/>
        <sz val="11"/>
        <rFont val="Arial"/>
        <family val="2"/>
      </rPr>
      <t xml:space="preserve"> year.  Programs with State funding must be audited </t>
    </r>
    <r>
      <rPr>
        <b/>
        <u/>
        <sz val="11"/>
        <rFont val="Arial"/>
        <family val="2"/>
      </rPr>
      <t>in one of the most recent two years as major</t>
    </r>
    <r>
      <rPr>
        <b/>
        <sz val="11"/>
        <rFont val="Arial"/>
        <family val="2"/>
      </rPr>
      <t xml:space="preserve"> if expenditures are $500,000 or more.</t>
    </r>
  </si>
  <si>
    <t>852A</t>
  </si>
  <si>
    <t xml:space="preserve">COVID-19 - Public Health Emergency Response: Cooperative Agreement for Emergency Response: Public Health Crisis Response </t>
  </si>
  <si>
    <t>Immunization Cooperation Agreements</t>
  </si>
  <si>
    <t>Pregnancy Care Management</t>
  </si>
  <si>
    <t>852B</t>
  </si>
  <si>
    <t>CLC Core Strategies:  Community Linages to Care for</t>
  </si>
  <si>
    <t>NC Overdose Data to Action</t>
  </si>
  <si>
    <t>870A</t>
  </si>
  <si>
    <t>WT</t>
  </si>
  <si>
    <t>CK 19 1904 Epideminology and Labortory Capacity for Prevention and Contl of Emergeing Infectious Diseases (ELC)</t>
  </si>
  <si>
    <t>878A</t>
  </si>
  <si>
    <t>P5</t>
  </si>
  <si>
    <t>883A</t>
  </si>
  <si>
    <t>HH</t>
  </si>
  <si>
    <t>ED Regional Prevention Support Teams</t>
  </si>
  <si>
    <t>ELC Enhancing Detection Activities</t>
  </si>
  <si>
    <t>Epideminology and Labortory Capacity for Prevention and Contl of Emergeing Infectious Diseases (ELC)</t>
  </si>
  <si>
    <t>EQ</t>
  </si>
  <si>
    <t>PHEP Cooperative Agreement</t>
  </si>
  <si>
    <t>Public Health Emergency Response - Cities Readiness</t>
  </si>
  <si>
    <t>PHOEP Cooperative Agreement</t>
  </si>
  <si>
    <t>DC</t>
  </si>
  <si>
    <t>Maternal , Infant, and Early Childhood Home Visiting Grant</t>
  </si>
  <si>
    <t>QF</t>
  </si>
  <si>
    <t>341B</t>
  </si>
  <si>
    <t>343A</t>
  </si>
  <si>
    <t>343B</t>
  </si>
  <si>
    <t>National and State Tobacco Control Program</t>
  </si>
  <si>
    <t>STD Prevention</t>
  </si>
  <si>
    <t>Strengthenings STD Prevention Control Health Department</t>
  </si>
  <si>
    <t>462C</t>
  </si>
  <si>
    <t>700A</t>
  </si>
  <si>
    <t>HF</t>
  </si>
  <si>
    <t>Mecklenburg EtE Implementation</t>
  </si>
  <si>
    <t>NC Intergrated HIV Programs for Health Departments to Support Ending the HIV Epidemic in the US</t>
  </si>
  <si>
    <t>HCA Access to Care</t>
  </si>
  <si>
    <t>981D</t>
  </si>
  <si>
    <t>982D</t>
  </si>
  <si>
    <t>Enhanced Influenza Coverage</t>
  </si>
  <si>
    <t>Immunization and Vaccines for Children</t>
  </si>
  <si>
    <t>628B</t>
  </si>
  <si>
    <t>E2</t>
  </si>
  <si>
    <t>CDC COVID-19 Vaccination Program</t>
  </si>
  <si>
    <t>4Q</t>
  </si>
  <si>
    <t>629B</t>
  </si>
  <si>
    <t>631B</t>
  </si>
  <si>
    <t>639B</t>
  </si>
  <si>
    <t>P7</t>
  </si>
  <si>
    <t>TPPI - Personal Responsibility Education Program</t>
  </si>
  <si>
    <t>810B</t>
  </si>
  <si>
    <t>811B</t>
  </si>
  <si>
    <t>588A</t>
  </si>
  <si>
    <t>MZ</t>
  </si>
  <si>
    <t>Maternal Health Innovation</t>
  </si>
  <si>
    <t>State Matrenal Health Innovation Program</t>
  </si>
  <si>
    <t>Maternal and Child Health Federal Consolidated Programs</t>
  </si>
  <si>
    <t>NC Statewide Family Planning Program</t>
  </si>
  <si>
    <t>Family Planning - 10/12 Months</t>
  </si>
  <si>
    <t>4V</t>
  </si>
  <si>
    <t>GB</t>
  </si>
  <si>
    <t>570E</t>
  </si>
  <si>
    <t>272B</t>
  </si>
  <si>
    <t>554A</t>
  </si>
  <si>
    <t>BP</t>
  </si>
  <si>
    <t>577G</t>
  </si>
  <si>
    <t>NCWellIntegratedHIVSurveillanceandPreventionProject</t>
  </si>
  <si>
    <t>372C</t>
  </si>
  <si>
    <t>DPH Aid-to-Counties</t>
  </si>
  <si>
    <t>Healthy Communities</t>
  </si>
  <si>
    <t>Health Communities</t>
  </si>
  <si>
    <t>NC Tobacco Control Program</t>
  </si>
  <si>
    <t xml:space="preserve">Sexually Transmitted Diseases (STD) Prevention and Control Grants </t>
  </si>
  <si>
    <t>Improving Hepatitis B and C Care Cascades; Focus on Increase Testing and Diagnosis</t>
  </si>
  <si>
    <t>Breast and Cervical Cancer</t>
  </si>
  <si>
    <t>Project Reach for Adolescents</t>
  </si>
  <si>
    <t>Project Reach:  Redefining &amp; Empowering Adolesence Com</t>
  </si>
  <si>
    <t>TPPI-Adolescent Pregnancy Prevention Program</t>
  </si>
  <si>
    <t>Refugee and Entrant Assistance State / Replacement Designee Administers Programs</t>
  </si>
  <si>
    <t>530C</t>
  </si>
  <si>
    <t>Tuberculosis Control</t>
  </si>
  <si>
    <t>RWhite Emerging Community</t>
  </si>
  <si>
    <t>HIV Care Formula Grants - Ryan White Care Act</t>
  </si>
  <si>
    <t>Emergency Solutions Grant Program</t>
  </si>
  <si>
    <t>Medicaid Federal Financial</t>
  </si>
  <si>
    <r>
      <t xml:space="preserve">Confirmation reports are available on the DHHS Controller's website at the following URL:  </t>
    </r>
    <r>
      <rPr>
        <sz val="11"/>
        <color indexed="12"/>
        <rFont val="Arial"/>
        <family val="2"/>
      </rPr>
      <t xml:space="preserve">https://www.ncdhhs.gov/about/administrative-offices/office-controller/audit-confirmation-reports. </t>
    </r>
    <r>
      <rPr>
        <sz val="11"/>
        <color indexed="8"/>
        <rFont val="Arial"/>
        <family val="2"/>
      </rPr>
      <t>There is a link from the Treasurer's Single Audit Websit at http://www.nctreasurer.com.</t>
    </r>
    <r>
      <rPr>
        <sz val="11"/>
        <color rgb="FF0000FF"/>
        <rFont val="Arial"/>
        <family val="2"/>
      </rPr>
      <t xml:space="preserve"> Select State and Local Government Finance Division.  Select LGC, and then select Local Government Fiscal Management.  Select Compliance Resources and then select NC DEQ, NC DHHS, or NC DOT Reports and then NC DHHS Audit Confirmation Reports.   Included in these confirmations should be a LISTPAY report for Public Health Programs issued by the Division of Public Health. </t>
    </r>
  </si>
  <si>
    <r>
      <t>If the activities listed on the LISTPAY report are not included on the worksheet, you may go to Division Key Pages and DPH LISTPAY (CASH)</t>
    </r>
    <r>
      <rPr>
        <sz val="11"/>
        <color indexed="8"/>
        <rFont val="Arial"/>
        <family val="2"/>
      </rPr>
      <t xml:space="preserve"> issued by the Division of Public Health.  If an activity is not listed on the KEY either, you may contact </t>
    </r>
    <r>
      <rPr>
        <sz val="11"/>
        <color rgb="FF0000FF"/>
        <rFont val="Arial"/>
        <family val="2"/>
      </rPr>
      <t xml:space="preserve">John Helmlinger </t>
    </r>
    <r>
      <rPr>
        <sz val="11"/>
        <color indexed="8"/>
        <rFont val="Arial"/>
        <family val="2"/>
      </rPr>
      <t xml:space="preserve">at the  DHHS's Controller's Office at </t>
    </r>
    <r>
      <rPr>
        <b/>
        <sz val="11"/>
        <color rgb="FF0000FF"/>
        <rFont val="Arial"/>
        <family val="2"/>
      </rPr>
      <t xml:space="preserve">919-527-6148 </t>
    </r>
    <r>
      <rPr>
        <sz val="11"/>
        <color indexed="8"/>
        <rFont val="Arial"/>
        <family val="2"/>
      </rPr>
      <t xml:space="preserve">(or email </t>
    </r>
    <r>
      <rPr>
        <sz val="11"/>
        <color rgb="FF0000FF"/>
        <rFont val="Arial"/>
        <family val="2"/>
      </rPr>
      <t>john.helmlinger@dhhs.nc.gov</t>
    </r>
    <r>
      <rPr>
        <sz val="11"/>
        <color indexed="8"/>
        <rFont val="Arial"/>
        <family val="2"/>
      </rPr>
      <t>). Any accounts not found in the DataEntryWorksheet may be added and linked to the SchedofAwards spreadsheet.</t>
    </r>
  </si>
  <si>
    <t>888A</t>
  </si>
  <si>
    <t>COVID-19 Sewage Surveillance</t>
  </si>
  <si>
    <t>Epideminology and Labortory Capacity for Prevention and Control of Emergeing Infectious Diseases (ELC)</t>
  </si>
  <si>
    <t xml:space="preserve">COVID-19 - Epidemiology and Laboratory Capacity for Infectious Diseases (ELC) </t>
  </si>
  <si>
    <t>LZ</t>
  </si>
  <si>
    <t>Advance Equity</t>
  </si>
  <si>
    <t>COVID-19 Activities to Support State, Tribal, Local and Territorial (STLT) Health Department Response to Public Health or Healthcare Crises</t>
  </si>
  <si>
    <t>Public Health Pest Management</t>
  </si>
  <si>
    <t>Comprehensive Suicide Prevention</t>
  </si>
  <si>
    <t>National Initative to Address COVID-19 Health Disparities</t>
  </si>
  <si>
    <t>Core Strategies:  Comm Linkages for Overdose Prevention</t>
  </si>
  <si>
    <t>North Carolina Overdose Data to Action</t>
  </si>
  <si>
    <t>CLC Core Strategies:  Community linkage to care for Overdose Prevention and Response</t>
  </si>
  <si>
    <t>852C</t>
  </si>
  <si>
    <t>871B</t>
  </si>
  <si>
    <t>871C</t>
  </si>
  <si>
    <t>NC Public Health Emergency Preparedness</t>
  </si>
  <si>
    <t>ER</t>
  </si>
  <si>
    <t>PHER Cities Readiness</t>
  </si>
  <si>
    <t>YM</t>
  </si>
  <si>
    <t>ARPA COVID-19 PH Regional Workforce</t>
  </si>
  <si>
    <t>PHCR - COVID19 PH Workforce</t>
  </si>
  <si>
    <t>Innovative Approaches:  Communty Systems Building Grants for CYSCHN</t>
  </si>
  <si>
    <t>VH</t>
  </si>
  <si>
    <t>Maternal, Infant and Early Childhood Homevisiting Grant Program</t>
  </si>
  <si>
    <t>343C</t>
  </si>
  <si>
    <t>Care Management for at Risk Children</t>
  </si>
  <si>
    <t>Tobacco Prevention and Control</t>
  </si>
  <si>
    <t>HIV/STD Serices</t>
  </si>
  <si>
    <t>RR</t>
  </si>
  <si>
    <t>HIV Prep</t>
  </si>
  <si>
    <t>462D</t>
  </si>
  <si>
    <t>463A</t>
  </si>
  <si>
    <t>700B</t>
  </si>
  <si>
    <t>981E</t>
  </si>
  <si>
    <t>982E</t>
  </si>
  <si>
    <t>Innovative Project</t>
  </si>
  <si>
    <t>372D</t>
  </si>
  <si>
    <t>310E</t>
  </si>
  <si>
    <t>Breast and Cervical Cancer Tax State</t>
  </si>
  <si>
    <t>Breast and Cervical Cancer State</t>
  </si>
  <si>
    <t xml:space="preserve">Breast and Cervical Cancer Tax </t>
  </si>
  <si>
    <t xml:space="preserve">Breast and Cervical Cancer </t>
  </si>
  <si>
    <t>CancerPreventionand Controlfor State Territorialand T</t>
  </si>
  <si>
    <t>Breast and Cervical - PN BCCCM</t>
  </si>
  <si>
    <t>CDC-RFA-IP-1901 Immunization and Vaccines for ChildrenGrantAmendmentSupplement Action:  Riuynd 2 COVIC-19 Funding</t>
  </si>
  <si>
    <t>COVID-19 -Immunization Cooperation Agreements</t>
  </si>
  <si>
    <t>631C</t>
  </si>
  <si>
    <t>Adolescent Parenting Program</t>
  </si>
  <si>
    <t>Adolescent Pregnancy Prevention Program</t>
  </si>
  <si>
    <t>School Health Centers</t>
  </si>
  <si>
    <t>535A</t>
  </si>
  <si>
    <t>School Health Team Workforce</t>
  </si>
  <si>
    <t>Speech and Hearing</t>
  </si>
  <si>
    <t>MQ</t>
  </si>
  <si>
    <t>891A</t>
  </si>
  <si>
    <t>892A</t>
  </si>
  <si>
    <t>L5</t>
  </si>
  <si>
    <t>ELC-Testing School Health Staffing</t>
  </si>
  <si>
    <t>810C</t>
  </si>
  <si>
    <t>811C</t>
  </si>
  <si>
    <t xml:space="preserve">Materenal and Child Health </t>
  </si>
  <si>
    <t>Care Management for High Risk Pregnancies</t>
  </si>
  <si>
    <t>Materenal and Child Health</t>
  </si>
  <si>
    <t>Family Planning</t>
  </si>
  <si>
    <t>Women's Health Service Funds</t>
  </si>
  <si>
    <t>GC</t>
  </si>
  <si>
    <t>570F</t>
  </si>
  <si>
    <t>272C</t>
  </si>
  <si>
    <t>554B</t>
  </si>
  <si>
    <t>BR</t>
  </si>
  <si>
    <t>851A</t>
  </si>
  <si>
    <t>COVID-19 CARES Activities</t>
  </si>
  <si>
    <t>Positive Parenting Program (Triple P)</t>
  </si>
  <si>
    <t>Immunization and Vaccines for Children Grant Supplement</t>
  </si>
  <si>
    <t>Total Immunization Cooperation Agreements</t>
  </si>
  <si>
    <t>LD</t>
  </si>
  <si>
    <t xml:space="preserve">Total Epidemiology and Laboratory Capacity for Infectious Diseases (ELC) </t>
  </si>
  <si>
    <t>General Aid to Counties / PH Capacity Building</t>
  </si>
  <si>
    <t>EU</t>
  </si>
  <si>
    <t>YL</t>
  </si>
  <si>
    <t>American Rescue Plan for Home Visiting</t>
  </si>
  <si>
    <t>Triple P (Positive Parenting Program)</t>
  </si>
  <si>
    <t>Child Fatality Prevention Team</t>
  </si>
  <si>
    <t>D2</t>
  </si>
  <si>
    <t>3S</t>
  </si>
  <si>
    <t>Comm Dis Prevention</t>
  </si>
  <si>
    <t>YQ</t>
  </si>
  <si>
    <t>BT</t>
  </si>
  <si>
    <t>9W</t>
  </si>
  <si>
    <t>NC Cancer Prevention and Control Program for State, Territorial and Tribal Organizationjs, NC B&amp;C, NC CCCP, and NCNPCR</t>
  </si>
  <si>
    <t>631D</t>
  </si>
  <si>
    <t>MS</t>
  </si>
  <si>
    <t>SN</t>
  </si>
  <si>
    <t>NC Maternal Mental Health</t>
  </si>
  <si>
    <t>Safegarding Two Lives:  Expanding Early Identification &amp; Access to Perinatal Mental Health &amp; Substance Abuse</t>
  </si>
  <si>
    <t>GD</t>
  </si>
  <si>
    <t>570G</t>
  </si>
  <si>
    <t>UK77</t>
  </si>
  <si>
    <t>NC's TB Elimination and Laboratory Project</t>
  </si>
  <si>
    <t>Youth Elect NIC DEP Abatement Fund</t>
  </si>
  <si>
    <t>2SF1</t>
  </si>
  <si>
    <t>249N</t>
  </si>
  <si>
    <t>TT</t>
  </si>
  <si>
    <t>Communicable Disease Pandemic Recovery</t>
  </si>
  <si>
    <t>COVID-19 Maternal , Infant, and Early Childhood Home Visiting Grant</t>
  </si>
  <si>
    <t>Martin Tyrrell 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</si>
</sst>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0;###0"/>
    <numFmt numFmtId="165" formatCode="###0.000;###0.000"/>
    <numFmt numFmtId="166" formatCode="###00;###00"/>
    <numFmt numFmtId="167" formatCode="_(* #,##0_);_(* \(#,##0\);_(* &quot;-&quot;??_);_(@_)"/>
    <numFmt numFmtId="168" formatCode="mmmm\ d\,\ yyyy"/>
    <numFmt numFmtId="169" formatCode="00.000"/>
    <numFmt numFmtId="170" formatCode="0.000"/>
    <numFmt numFmtId="171" formatCode="_(* #,##0_);_(* \(#,##0\);_(* &quot;-&quot;????_);_(@_)"/>
    <numFmt numFmtId="172" formatCode="00"/>
  </numFmts>
  <fonts count="30">
    <font>
      <sz val="10"/>
      <color rgb="FF000000"/>
      <name val="Times New Roman"/>
      <charset val="204"/>
    </font>
    <font>
      <sz val="9"/>
      <name val="Times New Roman"/>
      <family val="1"/>
    </font>
    <font>
      <b/>
      <sz val="8"/>
      <color indexed="81"/>
      <name val="Tahoma"/>
      <family val="2"/>
    </font>
    <font>
      <u/>
      <sz val="9"/>
      <color indexed="12"/>
      <name val="CG Times"/>
    </font>
    <font>
      <sz val="9"/>
      <color indexed="12"/>
      <name val="CG Times"/>
      <family val="1"/>
    </font>
    <font>
      <sz val="11"/>
      <color indexed="12"/>
      <name val="CG Times"/>
      <family val="1"/>
    </font>
    <font>
      <sz val="10"/>
      <color rgb="FF000000"/>
      <name val="Times New Roman"/>
      <family val="1"/>
    </font>
    <font>
      <b/>
      <sz val="10"/>
      <name val="Arial"/>
      <family val="2"/>
    </font>
    <font>
      <sz val="10"/>
      <color rgb="FF000000"/>
      <name val="Arial"/>
      <family val="2"/>
    </font>
    <font>
      <b/>
      <sz val="9"/>
      <name val="Arial"/>
      <family val="2"/>
    </font>
    <font>
      <sz val="9"/>
      <name val="Arial"/>
      <family val="2"/>
    </font>
    <font>
      <b/>
      <sz val="9"/>
      <color rgb="FF0000FF"/>
      <name val="Arial"/>
      <family val="2"/>
    </font>
    <font>
      <sz val="9"/>
      <color rgb="FF0000FF"/>
      <name val="Arial"/>
      <family val="2"/>
    </font>
    <font>
      <b/>
      <sz val="10"/>
      <color rgb="FF000000"/>
      <name val="Arial"/>
      <family val="2"/>
    </font>
    <font>
      <sz val="10"/>
      <name val="Arial"/>
      <family val="2"/>
    </font>
    <font>
      <sz val="10"/>
      <color rgb="FF0000FF"/>
      <name val="Arial"/>
      <family val="2"/>
    </font>
    <font>
      <sz val="10"/>
      <color rgb="FF0000FF"/>
      <name val="Times New Roman"/>
      <family val="1"/>
    </font>
    <font>
      <b/>
      <sz val="12"/>
      <name val="Arial"/>
      <family val="2"/>
    </font>
    <font>
      <b/>
      <sz val="11"/>
      <color indexed="12"/>
      <name val="Arial"/>
      <family val="2"/>
    </font>
    <font>
      <sz val="11"/>
      <color rgb="FF000000"/>
      <name val="Arial"/>
      <family val="2"/>
    </font>
    <font>
      <sz val="11"/>
      <color indexed="12"/>
      <name val="Arial"/>
      <family val="2"/>
    </font>
    <font>
      <sz val="11"/>
      <color indexed="8"/>
      <name val="Arial"/>
      <family val="2"/>
    </font>
    <font>
      <sz val="11"/>
      <color indexed="10"/>
      <name val="Arial"/>
      <family val="2"/>
    </font>
    <font>
      <b/>
      <sz val="11"/>
      <name val="Arial"/>
      <family val="2"/>
    </font>
    <font>
      <b/>
      <i/>
      <sz val="11"/>
      <name val="Arial"/>
      <family val="2"/>
    </font>
    <font>
      <b/>
      <u/>
      <sz val="11"/>
      <name val="Arial"/>
      <family val="2"/>
    </font>
    <font>
      <sz val="10"/>
      <name val="Times New Roman"/>
      <family val="1"/>
    </font>
    <font>
      <sz val="11"/>
      <color rgb="FF0000FF"/>
      <name val="Arial"/>
      <family val="2"/>
    </font>
    <font>
      <b/>
      <sz val="11"/>
      <color rgb="FF0000FF"/>
      <name val="Arial"/>
      <family val="2"/>
    </font>
    <font>
      <b/>
      <sz val="10"/>
      <color rgb="FF0000FF"/>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66FF"/>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s>
  <cellStyleXfs count="3">
    <xf numFmtId="0" fontId="0" fillId="0" borderId="0"/>
    <xf numFmtId="43" fontId="6" fillId="0" borderId="0" applyFont="0" applyFill="0" applyBorder="0" applyAlignment="0" applyProtection="0"/>
    <xf numFmtId="0" fontId="3" fillId="0" borderId="0" applyNumberFormat="0" applyFill="0" applyBorder="0" applyAlignment="0" applyProtection="0">
      <alignment vertical="top"/>
      <protection locked="0"/>
    </xf>
  </cellStyleXfs>
  <cellXfs count="163">
    <xf numFmtId="0" fontId="0" fillId="0" borderId="0" xfId="0" applyFill="1" applyBorder="1" applyAlignment="1">
      <alignment horizontal="left" vertical="top"/>
    </xf>
    <xf numFmtId="0" fontId="1" fillId="0" borderId="0" xfId="0" applyFont="1"/>
    <xf numFmtId="167" fontId="1" fillId="0" borderId="0" xfId="1" applyNumberFormat="1" applyFont="1"/>
    <xf numFmtId="43" fontId="1" fillId="0" borderId="0" xfId="0" applyNumberFormat="1" applyFont="1"/>
    <xf numFmtId="0" fontId="0" fillId="0" borderId="0" xfId="0"/>
    <xf numFmtId="0" fontId="0" fillId="0" borderId="0" xfId="0" applyFill="1"/>
    <xf numFmtId="0" fontId="4" fillId="0" borderId="0" xfId="0" applyFont="1" applyFill="1"/>
    <xf numFmtId="0" fontId="5" fillId="0" borderId="0" xfId="0" applyFont="1" applyFill="1"/>
    <xf numFmtId="0" fontId="4" fillId="0" borderId="0" xfId="0" applyFont="1"/>
    <xf numFmtId="0" fontId="8" fillId="0" borderId="0" xfId="0" applyFont="1" applyFill="1" applyBorder="1" applyAlignment="1">
      <alignment horizontal="left" vertical="top"/>
    </xf>
    <xf numFmtId="0" fontId="10" fillId="0" borderId="0" xfId="0" applyFont="1" applyProtection="1">
      <protection locked="0"/>
    </xf>
    <xf numFmtId="43" fontId="9" fillId="0" borderId="0" xfId="0" applyNumberFormat="1" applyFont="1" applyFill="1" applyBorder="1" applyAlignment="1">
      <alignment horizontal="center"/>
    </xf>
    <xf numFmtId="0" fontId="9" fillId="0" borderId="0" xfId="0" applyFont="1" applyAlignment="1" applyProtection="1">
      <alignment horizontal="right"/>
      <protection locked="0"/>
    </xf>
    <xf numFmtId="167" fontId="9" fillId="3" borderId="1" xfId="1" applyNumberFormat="1" applyFont="1" applyFill="1" applyBorder="1" applyAlignment="1" applyProtection="1">
      <alignment horizontal="center"/>
      <protection locked="0"/>
    </xf>
    <xf numFmtId="43" fontId="9" fillId="0" borderId="0" xfId="0" applyNumberFormat="1" applyFont="1" applyAlignment="1">
      <alignment horizontal="center"/>
    </xf>
    <xf numFmtId="0" fontId="10" fillId="0" borderId="0" xfId="0" applyFont="1" applyFill="1" applyBorder="1" applyAlignment="1">
      <alignment horizontal="left" vertical="top" wrapText="1"/>
    </xf>
    <xf numFmtId="167" fontId="9" fillId="2" borderId="1" xfId="1" applyNumberFormat="1" applyFont="1" applyFill="1" applyBorder="1" applyAlignment="1" applyProtection="1">
      <alignment horizontal="center"/>
      <protection locked="0"/>
    </xf>
    <xf numFmtId="0" fontId="10" fillId="0" borderId="0" xfId="0" applyFont="1" applyFill="1" applyBorder="1" applyAlignment="1">
      <alignment horizontal="right" vertical="top" wrapText="1"/>
    </xf>
    <xf numFmtId="167" fontId="9" fillId="0" borderId="3" xfId="1" applyNumberFormat="1" applyFont="1" applyFill="1" applyBorder="1" applyAlignment="1" applyProtection="1">
      <alignment horizontal="center"/>
      <protection locked="0"/>
    </xf>
    <xf numFmtId="43" fontId="10" fillId="0" borderId="1" xfId="1" applyFont="1" applyFill="1" applyBorder="1" applyAlignment="1">
      <alignment horizontal="right"/>
    </xf>
    <xf numFmtId="165" fontId="10" fillId="0" borderId="0" xfId="0" applyNumberFormat="1" applyFont="1" applyFill="1" applyBorder="1" applyAlignment="1">
      <alignment horizontal="right" vertical="top" wrapText="1"/>
    </xf>
    <xf numFmtId="167" fontId="11" fillId="0" borderId="3" xfId="1" applyNumberFormat="1" applyFont="1" applyFill="1" applyBorder="1" applyAlignment="1" applyProtection="1">
      <alignment horizontal="center"/>
      <protection locked="0"/>
    </xf>
    <xf numFmtId="43" fontId="12" fillId="0" borderId="1" xfId="1" applyFont="1" applyFill="1" applyBorder="1" applyAlignment="1">
      <alignment horizontal="right"/>
    </xf>
    <xf numFmtId="165"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167" fontId="9" fillId="4" borderId="1" xfId="1" applyNumberFormat="1" applyFont="1" applyFill="1" applyBorder="1" applyAlignment="1" applyProtection="1">
      <alignment horizontal="center"/>
      <protection locked="0"/>
    </xf>
    <xf numFmtId="0" fontId="8" fillId="0" borderId="0" xfId="0" applyFont="1" applyAlignment="1" applyProtection="1">
      <alignment horizontal="right"/>
      <protection locked="0"/>
    </xf>
    <xf numFmtId="167" fontId="9" fillId="4" borderId="3" xfId="1" applyNumberFormat="1" applyFont="1" applyFill="1" applyBorder="1" applyAlignment="1">
      <alignment horizontal="center"/>
    </xf>
    <xf numFmtId="167" fontId="8" fillId="0" borderId="0" xfId="0" applyNumberFormat="1" applyFont="1" applyFill="1" applyBorder="1" applyAlignment="1">
      <alignment horizontal="left" vertical="top"/>
    </xf>
    <xf numFmtId="0" fontId="13" fillId="0" borderId="0" xfId="0" applyFont="1" applyFill="1" applyBorder="1" applyAlignment="1" applyProtection="1">
      <alignment horizontal="left"/>
      <protection locked="0"/>
    </xf>
    <xf numFmtId="0" fontId="10" fillId="0" borderId="0" xfId="0" applyFont="1" applyAlignment="1">
      <alignment horizontal="center"/>
    </xf>
    <xf numFmtId="0" fontId="10" fillId="0" borderId="0" xfId="0" applyFont="1"/>
    <xf numFmtId="0" fontId="9" fillId="0" borderId="0" xfId="0" applyFont="1" applyAlignment="1">
      <alignment horizontal="right"/>
    </xf>
    <xf numFmtId="0" fontId="10" fillId="0" borderId="0" xfId="0" applyFont="1" applyAlignment="1">
      <alignment horizontal="right"/>
    </xf>
    <xf numFmtId="0" fontId="9" fillId="0" borderId="0" xfId="0" applyFont="1"/>
    <xf numFmtId="0" fontId="14" fillId="0" borderId="0" xfId="0" applyFont="1"/>
    <xf numFmtId="0" fontId="14" fillId="0" borderId="0" xfId="0" applyFont="1" applyFill="1"/>
    <xf numFmtId="0" fontId="10" fillId="0" borderId="0" xfId="0" applyFont="1" applyFill="1"/>
    <xf numFmtId="41" fontId="14" fillId="0" borderId="0" xfId="1" applyNumberFormat="1" applyFont="1" applyFill="1"/>
    <xf numFmtId="41" fontId="14" fillId="0" borderId="0" xfId="1" applyNumberFormat="1" applyFont="1" applyFill="1" applyBorder="1"/>
    <xf numFmtId="170" fontId="14" fillId="0" borderId="0" xfId="0" applyNumberFormat="1" applyFont="1" applyFill="1"/>
    <xf numFmtId="41" fontId="14" fillId="0" borderId="0" xfId="0" applyNumberFormat="1" applyFont="1" applyFill="1"/>
    <xf numFmtId="169" fontId="14" fillId="0" borderId="0" xfId="0" applyNumberFormat="1" applyFont="1" applyFill="1"/>
    <xf numFmtId="41" fontId="10" fillId="0" borderId="0" xfId="1" applyNumberFormat="1" applyFont="1"/>
    <xf numFmtId="41" fontId="10" fillId="0" borderId="0" xfId="0" applyNumberFormat="1" applyFont="1"/>
    <xf numFmtId="167" fontId="10" fillId="0" borderId="0" xfId="1" applyNumberFormat="1" applyFont="1"/>
    <xf numFmtId="41" fontId="10" fillId="0" borderId="4" xfId="0" applyNumberFormat="1" applyFont="1" applyBorder="1"/>
    <xf numFmtId="43" fontId="9" fillId="4" borderId="1" xfId="1" applyNumberFormat="1" applyFont="1" applyFill="1" applyBorder="1" applyAlignment="1" applyProtection="1">
      <alignment horizontal="center"/>
      <protection locked="0"/>
    </xf>
    <xf numFmtId="0" fontId="16" fillId="0" borderId="0" xfId="0" applyFont="1" applyFill="1" applyBorder="1" applyAlignment="1">
      <alignment horizontal="left" vertical="top"/>
    </xf>
    <xf numFmtId="43" fontId="12" fillId="0" borderId="1" xfId="1" applyFont="1" applyFill="1" applyBorder="1" applyAlignment="1">
      <alignment horizontal="right" vertical="center"/>
    </xf>
    <xf numFmtId="0" fontId="9" fillId="0" borderId="0" xfId="0" applyFont="1" applyAlignment="1" applyProtection="1">
      <alignment horizontal="center"/>
      <protection locked="0"/>
    </xf>
    <xf numFmtId="0" fontId="18" fillId="0" borderId="0" xfId="0" applyFont="1" applyAlignment="1">
      <alignment vertical="center" wrapText="1"/>
    </xf>
    <xf numFmtId="0" fontId="18" fillId="0" borderId="0" xfId="0" applyFont="1"/>
    <xf numFmtId="0" fontId="18" fillId="0" borderId="0" xfId="0" applyFont="1" applyAlignment="1">
      <alignment horizontal="center"/>
    </xf>
    <xf numFmtId="0" fontId="19" fillId="2" borderId="0" xfId="0" applyFont="1" applyFill="1"/>
    <xf numFmtId="0" fontId="19" fillId="0" borderId="0" xfId="0" applyFont="1" applyAlignment="1">
      <alignment wrapText="1"/>
    </xf>
    <xf numFmtId="0" fontId="19" fillId="0" borderId="0" xfId="0" applyFont="1"/>
    <xf numFmtId="0" fontId="19" fillId="0" borderId="0" xfId="0" applyFont="1" applyAlignment="1">
      <alignment vertical="center" wrapText="1"/>
    </xf>
    <xf numFmtId="0" fontId="20" fillId="2" borderId="0" xfId="0" applyFont="1" applyFill="1"/>
    <xf numFmtId="0" fontId="23" fillId="0" borderId="0" xfId="0" applyFont="1" applyAlignment="1">
      <alignment wrapText="1"/>
    </xf>
    <xf numFmtId="0" fontId="12" fillId="0" borderId="0" xfId="0" applyFont="1" applyFill="1" applyBorder="1" applyAlignment="1">
      <alignment horizontal="left" vertical="center" wrapText="1"/>
    </xf>
    <xf numFmtId="165" fontId="12" fillId="0" borderId="0" xfId="0" applyNumberFormat="1" applyFont="1" applyFill="1" applyBorder="1" applyAlignment="1">
      <alignment horizontal="right" vertical="center" wrapText="1"/>
    </xf>
    <xf numFmtId="0" fontId="10" fillId="0" borderId="0" xfId="0" applyFont="1" applyFill="1" applyBorder="1" applyAlignment="1">
      <alignment horizontal="right" vertical="center" wrapText="1"/>
    </xf>
    <xf numFmtId="167" fontId="9" fillId="0" borderId="3" xfId="1" applyNumberFormat="1" applyFont="1" applyFill="1" applyBorder="1" applyAlignment="1" applyProtection="1">
      <alignment horizontal="center" vertical="center"/>
      <protection locked="0"/>
    </xf>
    <xf numFmtId="43" fontId="10" fillId="0" borderId="1" xfId="1" applyFont="1" applyFill="1" applyBorder="1" applyAlignment="1">
      <alignment horizontal="right" vertical="center"/>
    </xf>
    <xf numFmtId="43" fontId="0" fillId="0" borderId="0" xfId="0" applyNumberFormat="1" applyFill="1" applyBorder="1" applyAlignment="1">
      <alignment horizontal="left" vertical="top"/>
    </xf>
    <xf numFmtId="165" fontId="10" fillId="0" borderId="0" xfId="0" applyNumberFormat="1" applyFont="1" applyFill="1" applyBorder="1" applyAlignment="1">
      <alignment horizontal="right" vertical="center" wrapText="1"/>
    </xf>
    <xf numFmtId="43" fontId="6" fillId="0" borderId="0" xfId="1" applyFont="1" applyFill="1" applyBorder="1" applyAlignment="1">
      <alignment horizontal="left" vertical="top"/>
    </xf>
    <xf numFmtId="0" fontId="14" fillId="0" borderId="0" xfId="0" applyFont="1" applyFill="1" applyBorder="1" applyAlignment="1">
      <alignment horizontal="left"/>
    </xf>
    <xf numFmtId="167" fontId="0" fillId="0" borderId="0" xfId="0" applyNumberFormat="1" applyFill="1" applyBorder="1" applyAlignment="1">
      <alignment horizontal="left" vertical="top"/>
    </xf>
    <xf numFmtId="0" fontId="15" fillId="0" borderId="0" xfId="0" applyFont="1" applyFill="1"/>
    <xf numFmtId="167" fontId="14" fillId="0" borderId="0" xfId="1" applyNumberFormat="1" applyFont="1" applyFill="1"/>
    <xf numFmtId="41" fontId="14" fillId="0" borderId="0" xfId="0" applyNumberFormat="1" applyFont="1" applyFill="1" applyAlignment="1">
      <alignment horizontal="right"/>
    </xf>
    <xf numFmtId="41" fontId="14" fillId="0" borderId="7" xfId="1" applyNumberFormat="1" applyFont="1" applyFill="1" applyBorder="1"/>
    <xf numFmtId="41" fontId="14" fillId="0" borderId="7" xfId="0" applyNumberFormat="1" applyFont="1" applyFill="1" applyBorder="1" applyAlignment="1">
      <alignment horizontal="right"/>
    </xf>
    <xf numFmtId="167" fontId="10" fillId="0" borderId="0" xfId="0" applyNumberFormat="1" applyFont="1" applyFill="1"/>
    <xf numFmtId="41" fontId="15" fillId="0" borderId="0" xfId="0" applyNumberFormat="1" applyFont="1" applyFill="1"/>
    <xf numFmtId="41" fontId="15" fillId="0" borderId="0" xfId="0" applyNumberFormat="1" applyFont="1" applyFill="1" applyAlignment="1">
      <alignment horizontal="right"/>
    </xf>
    <xf numFmtId="41" fontId="14" fillId="0" borderId="0" xfId="1" applyNumberFormat="1" applyFont="1" applyFill="1" applyBorder="1" applyAlignment="1">
      <alignment horizontal="right"/>
    </xf>
    <xf numFmtId="171" fontId="14" fillId="0" borderId="2" xfId="1" applyNumberFormat="1" applyFont="1" applyFill="1" applyBorder="1"/>
    <xf numFmtId="171" fontId="14" fillId="0" borderId="0" xfId="0" applyNumberFormat="1" applyFont="1" applyFill="1"/>
    <xf numFmtId="41" fontId="10" fillId="0" borderId="0" xfId="1" applyNumberFormat="1" applyFont="1" applyFill="1"/>
    <xf numFmtId="41" fontId="10" fillId="0" borderId="0" xfId="0" applyNumberFormat="1" applyFont="1" applyFill="1"/>
    <xf numFmtId="41" fontId="10" fillId="0" borderId="0" xfId="0" applyNumberFormat="1" applyFont="1" applyFill="1" applyBorder="1"/>
    <xf numFmtId="41" fontId="10" fillId="0" borderId="0" xfId="1" applyNumberFormat="1" applyFont="1" applyFill="1" applyBorder="1"/>
    <xf numFmtId="0" fontId="10" fillId="0" borderId="0" xfId="0" applyFont="1" applyFill="1" applyAlignment="1">
      <alignment horizontal="right"/>
    </xf>
    <xf numFmtId="0" fontId="10" fillId="0" borderId="0" xfId="0" applyFont="1" applyFill="1" applyAlignment="1"/>
    <xf numFmtId="0" fontId="12" fillId="0" borderId="0" xfId="0" applyFont="1" applyFill="1"/>
    <xf numFmtId="41" fontId="10" fillId="0" borderId="2" xfId="1" applyNumberFormat="1" applyFont="1" applyFill="1" applyBorder="1"/>
    <xf numFmtId="170" fontId="10" fillId="0" borderId="0" xfId="0" applyNumberFormat="1" applyFont="1" applyFill="1" applyBorder="1" applyAlignment="1">
      <alignment horizontal="right" vertical="top" wrapText="1"/>
    </xf>
    <xf numFmtId="0" fontId="14" fillId="0" borderId="0" xfId="0" applyFont="1" applyFill="1" applyBorder="1" applyAlignment="1">
      <alignment horizontal="left"/>
    </xf>
    <xf numFmtId="0" fontId="14" fillId="0" borderId="0" xfId="0" applyFont="1" applyFill="1" applyAlignment="1">
      <alignment wrapText="1"/>
    </xf>
    <xf numFmtId="0" fontId="14" fillId="0" borderId="0" xfId="0" applyFont="1" applyFill="1" applyAlignment="1"/>
    <xf numFmtId="0" fontId="14" fillId="0" borderId="0" xfId="0" applyFont="1" applyFill="1" applyAlignment="1">
      <alignment vertical="top" wrapText="1"/>
    </xf>
    <xf numFmtId="164" fontId="12" fillId="5" borderId="0" xfId="0" applyNumberFormat="1" applyFont="1" applyFill="1" applyBorder="1" applyAlignment="1">
      <alignment horizontal="left" vertical="top" wrapText="1"/>
    </xf>
    <xf numFmtId="0" fontId="12" fillId="5" borderId="0" xfId="0" applyFont="1" applyFill="1" applyBorder="1" applyAlignment="1">
      <alignment horizontal="left" vertical="top" wrapText="1"/>
    </xf>
    <xf numFmtId="170" fontId="12" fillId="0" borderId="0" xfId="0" applyNumberFormat="1" applyFont="1" applyFill="1" applyBorder="1" applyAlignment="1">
      <alignment horizontal="right" vertical="top" wrapText="1"/>
    </xf>
    <xf numFmtId="0" fontId="15" fillId="0" borderId="0" xfId="0" applyFont="1" applyFill="1" applyAlignment="1"/>
    <xf numFmtId="0" fontId="0" fillId="0" borderId="0" xfId="0" applyFill="1" applyBorder="1" applyAlignment="1"/>
    <xf numFmtId="41" fontId="15" fillId="0" borderId="0" xfId="1" applyNumberFormat="1" applyFont="1" applyFill="1" applyBorder="1"/>
    <xf numFmtId="0" fontId="14" fillId="0" borderId="0" xfId="0" applyFont="1" applyFill="1" applyAlignment="1">
      <alignment wrapText="1"/>
    </xf>
    <xf numFmtId="0" fontId="14" fillId="0" borderId="0" xfId="0" applyFont="1" applyFill="1" applyBorder="1" applyAlignment="1">
      <alignment wrapText="1"/>
    </xf>
    <xf numFmtId="41" fontId="14" fillId="0" borderId="2" xfId="1" applyNumberFormat="1" applyFont="1" applyFill="1" applyBorder="1"/>
    <xf numFmtId="43" fontId="10" fillId="0" borderId="0" xfId="1" applyNumberFormat="1" applyFont="1"/>
    <xf numFmtId="43" fontId="10" fillId="0" borderId="0" xfId="0" applyNumberFormat="1" applyFont="1"/>
    <xf numFmtId="0" fontId="14" fillId="0" borderId="0" xfId="0" applyFont="1" applyFill="1" applyAlignment="1">
      <alignment wrapText="1"/>
    </xf>
    <xf numFmtId="0" fontId="14" fillId="0" borderId="0" xfId="0" applyFont="1" applyFill="1" applyBorder="1" applyAlignment="1">
      <alignment horizontal="left"/>
    </xf>
    <xf numFmtId="0" fontId="14" fillId="0" borderId="0" xfId="0" applyFont="1" applyFill="1" applyBorder="1" applyAlignment="1">
      <alignment wrapText="1"/>
    </xf>
    <xf numFmtId="0" fontId="12" fillId="0" borderId="0" xfId="0" applyFont="1" applyFill="1" applyBorder="1" applyAlignment="1">
      <alignment horizontal="left" vertical="top" wrapText="1"/>
    </xf>
    <xf numFmtId="0" fontId="0" fillId="0" borderId="0" xfId="0" applyFill="1" applyBorder="1" applyAlignment="1">
      <alignment horizontal="left" vertical="top"/>
    </xf>
    <xf numFmtId="0" fontId="14" fillId="0" borderId="0" xfId="0" applyFont="1" applyFill="1" applyAlignment="1"/>
    <xf numFmtId="164" fontId="10" fillId="6" borderId="0" xfId="0" applyNumberFormat="1" applyFont="1" applyFill="1" applyBorder="1" applyAlignment="1">
      <alignment horizontal="left" vertical="top" wrapText="1"/>
    </xf>
    <xf numFmtId="0" fontId="10" fillId="6" borderId="0" xfId="0" applyFont="1" applyFill="1" applyBorder="1" applyAlignment="1">
      <alignment horizontal="left" vertical="top" wrapText="1"/>
    </xf>
    <xf numFmtId="164" fontId="12" fillId="6" borderId="0" xfId="0" applyNumberFormat="1" applyFont="1" applyFill="1" applyBorder="1" applyAlignment="1">
      <alignment horizontal="left" vertical="top" wrapText="1"/>
    </xf>
    <xf numFmtId="0" fontId="12" fillId="6" borderId="0" xfId="0" applyFont="1" applyFill="1" applyBorder="1" applyAlignment="1">
      <alignment horizontal="left" vertical="top" wrapText="1"/>
    </xf>
    <xf numFmtId="172" fontId="10" fillId="6" borderId="0" xfId="0" applyNumberFormat="1" applyFont="1" applyFill="1" applyBorder="1" applyAlignment="1">
      <alignment horizontal="left" vertical="top" wrapText="1"/>
    </xf>
    <xf numFmtId="166" fontId="10" fillId="6" borderId="0" xfId="0" applyNumberFormat="1" applyFont="1" applyFill="1" applyBorder="1" applyAlignment="1">
      <alignment horizontal="left" vertical="top" wrapText="1"/>
    </xf>
    <xf numFmtId="166" fontId="12" fillId="6" borderId="0" xfId="0" applyNumberFormat="1" applyFont="1" applyFill="1" applyBorder="1" applyAlignment="1">
      <alignment horizontal="left" vertical="top" wrapText="1"/>
    </xf>
    <xf numFmtId="164" fontId="10" fillId="6" borderId="0" xfId="0" applyNumberFormat="1" applyFont="1" applyFill="1" applyBorder="1" applyAlignment="1">
      <alignment horizontal="left" vertical="center" wrapText="1"/>
    </xf>
    <xf numFmtId="0" fontId="10" fillId="6" borderId="0" xfId="0" applyFont="1" applyFill="1" applyBorder="1" applyAlignment="1">
      <alignment horizontal="left" vertical="center" wrapText="1"/>
    </xf>
    <xf numFmtId="164" fontId="12" fillId="6" borderId="0" xfId="0" applyNumberFormat="1" applyFont="1" applyFill="1" applyBorder="1" applyAlignment="1">
      <alignment horizontal="left" vertical="center" wrapText="1"/>
    </xf>
    <xf numFmtId="0" fontId="12" fillId="6" borderId="0" xfId="0" applyFont="1" applyFill="1" applyBorder="1" applyAlignment="1">
      <alignment horizontal="left" vertical="center" wrapText="1"/>
    </xf>
    <xf numFmtId="166" fontId="10" fillId="6" borderId="0" xfId="0" applyNumberFormat="1" applyFont="1" applyFill="1" applyBorder="1" applyAlignment="1">
      <alignment horizontal="left" vertical="center" wrapText="1"/>
    </xf>
    <xf numFmtId="167" fontId="11" fillId="0" borderId="3" xfId="1" applyNumberFormat="1" applyFont="1" applyFill="1" applyBorder="1" applyAlignment="1" applyProtection="1">
      <alignment horizontal="center" vertical="center"/>
      <protection locked="0"/>
    </xf>
    <xf numFmtId="166" fontId="12" fillId="6" borderId="0" xfId="0" applyNumberFormat="1" applyFont="1" applyFill="1" applyBorder="1" applyAlignment="1">
      <alignment horizontal="left" vertical="center" wrapText="1"/>
    </xf>
    <xf numFmtId="170" fontId="12" fillId="0" borderId="0" xfId="0" applyNumberFormat="1" applyFont="1" applyFill="1" applyBorder="1" applyAlignment="1">
      <alignment horizontal="right" vertical="center" wrapText="1"/>
    </xf>
    <xf numFmtId="41" fontId="15" fillId="0" borderId="0" xfId="1" applyNumberFormat="1" applyFont="1" applyFill="1" applyBorder="1" applyAlignment="1">
      <alignment horizontal="right"/>
    </xf>
    <xf numFmtId="41" fontId="12" fillId="0" borderId="0" xfId="0" applyNumberFormat="1" applyFont="1" applyFill="1" applyBorder="1"/>
    <xf numFmtId="41" fontId="12" fillId="0" borderId="0" xfId="1" applyNumberFormat="1" applyFont="1" applyFill="1" applyBorder="1"/>
    <xf numFmtId="170" fontId="15" fillId="0" borderId="0" xfId="0" applyNumberFormat="1" applyFont="1" applyFill="1"/>
    <xf numFmtId="41" fontId="14" fillId="6" borderId="0" xfId="1" applyNumberFormat="1" applyFont="1" applyFill="1"/>
    <xf numFmtId="41" fontId="14" fillId="6" borderId="0" xfId="0" applyNumberFormat="1" applyFont="1" applyFill="1"/>
    <xf numFmtId="41" fontId="14" fillId="6" borderId="0" xfId="1" applyNumberFormat="1" applyFont="1" applyFill="1" applyBorder="1"/>
    <xf numFmtId="43" fontId="0" fillId="0" borderId="0" xfId="1" applyFont="1" applyFill="1" applyBorder="1" applyAlignment="1">
      <alignment horizontal="left" vertical="top"/>
    </xf>
    <xf numFmtId="43" fontId="8" fillId="0" borderId="0" xfId="1" applyFont="1" applyFill="1" applyBorder="1" applyAlignment="1">
      <alignment horizontal="left" vertical="top"/>
    </xf>
    <xf numFmtId="0" fontId="15" fillId="0" borderId="0" xfId="0" applyFont="1" applyFill="1" applyBorder="1" applyAlignment="1">
      <alignment horizontal="left" vertical="top"/>
    </xf>
    <xf numFmtId="43" fontId="15" fillId="0" borderId="0" xfId="1" applyFont="1" applyFill="1" applyBorder="1" applyAlignment="1">
      <alignment horizontal="left" vertical="top"/>
    </xf>
    <xf numFmtId="0" fontId="3" fillId="0" borderId="0" xfId="2" applyAlignment="1" applyProtection="1">
      <alignment horizontal="left" vertical="center" indent="1"/>
    </xf>
    <xf numFmtId="0" fontId="9" fillId="0" borderId="0" xfId="0" applyFont="1" applyAlignment="1" applyProtection="1">
      <alignment horizontal="center"/>
      <protection locked="0"/>
    </xf>
    <xf numFmtId="0" fontId="17" fillId="2" borderId="5" xfId="0" applyFont="1" applyFill="1" applyBorder="1" applyAlignment="1" applyProtection="1">
      <alignment horizontal="center"/>
      <protection locked="0"/>
    </xf>
    <xf numFmtId="0" fontId="17" fillId="2" borderId="6" xfId="0" applyFont="1" applyFill="1" applyBorder="1" applyAlignment="1" applyProtection="1">
      <alignment horizontal="center"/>
      <protection locked="0"/>
    </xf>
    <xf numFmtId="0" fontId="7" fillId="0" borderId="0" xfId="0" applyFont="1" applyAlignment="1" applyProtection="1">
      <alignment horizontal="center"/>
      <protection locked="0"/>
    </xf>
    <xf numFmtId="168" fontId="29" fillId="0" borderId="0" xfId="0" applyNumberFormat="1" applyFont="1" applyAlignment="1" applyProtection="1">
      <alignment horizontal="center"/>
      <protection locked="0"/>
    </xf>
    <xf numFmtId="0" fontId="14" fillId="0" borderId="0" xfId="0" applyFont="1" applyFill="1" applyAlignment="1">
      <alignment wrapText="1"/>
    </xf>
    <xf numFmtId="0" fontId="26" fillId="0" borderId="0" xfId="0" applyFont="1" applyFill="1" applyBorder="1" applyAlignment="1">
      <alignment wrapText="1"/>
    </xf>
    <xf numFmtId="0" fontId="14" fillId="0" borderId="0" xfId="0" applyFont="1" applyFill="1" applyBorder="1" applyAlignment="1">
      <alignment horizontal="left"/>
    </xf>
    <xf numFmtId="0" fontId="26" fillId="0" borderId="0" xfId="0" applyFont="1" applyFill="1" applyBorder="1" applyAlignment="1">
      <alignment horizontal="left"/>
    </xf>
    <xf numFmtId="0" fontId="14" fillId="0" borderId="0" xfId="0" applyFont="1" applyFill="1" applyBorder="1" applyAlignment="1">
      <alignment wrapText="1"/>
    </xf>
    <xf numFmtId="0" fontId="10"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15" fillId="0" borderId="0" xfId="0" applyFont="1" applyFill="1" applyAlignment="1">
      <alignment wrapText="1"/>
    </xf>
    <xf numFmtId="0" fontId="16" fillId="0" borderId="0" xfId="0" applyFont="1" applyFill="1" applyBorder="1" applyAlignment="1">
      <alignment wrapText="1"/>
    </xf>
    <xf numFmtId="0" fontId="14" fillId="0" borderId="0" xfId="0" applyFont="1" applyFill="1" applyAlignment="1"/>
    <xf numFmtId="0" fontId="14" fillId="0" borderId="0" xfId="0" applyFont="1" applyFill="1" applyBorder="1" applyAlignment="1"/>
    <xf numFmtId="0" fontId="26" fillId="0" borderId="0" xfId="0" applyFont="1" applyFill="1" applyBorder="1" applyAlignment="1"/>
    <xf numFmtId="0" fontId="9" fillId="0" borderId="0" xfId="0" applyFont="1" applyAlignment="1">
      <alignment horizontal="center"/>
    </xf>
    <xf numFmtId="168" fontId="9" fillId="0" borderId="0" xfId="0" applyNumberFormat="1" applyFont="1" applyAlignment="1">
      <alignment horizontal="center"/>
    </xf>
    <xf numFmtId="0" fontId="10" fillId="0" borderId="0" xfId="0" applyFont="1" applyFill="1" applyAlignment="1">
      <alignment wrapText="1"/>
    </xf>
    <xf numFmtId="0" fontId="14" fillId="0" borderId="0" xfId="0" applyFont="1" applyFill="1" applyAlignment="1">
      <alignment vertical="top" wrapText="1"/>
    </xf>
    <xf numFmtId="0" fontId="26" fillId="0" borderId="0" xfId="0" applyFont="1" applyFill="1" applyBorder="1"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0000FF"/>
      <color rgb="FF00CC66"/>
      <color rgb="FF00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ctreasurer.com/slg/Pages/NC-DHHS-and-NC-DOT-Financial-Assistance.asp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6"/>
  <sheetViews>
    <sheetView zoomScaleNormal="100" workbookViewId="0"/>
  </sheetViews>
  <sheetFormatPr defaultRowHeight="12.75"/>
  <cols>
    <col min="1" max="1" width="105.1640625" style="4" customWidth="1"/>
    <col min="2" max="16384" width="9.33203125" style="4"/>
  </cols>
  <sheetData>
    <row r="1" spans="1:4" ht="15">
      <c r="A1" s="56" t="s">
        <v>98</v>
      </c>
    </row>
    <row r="2" spans="1:4" ht="11.25" customHeight="1">
      <c r="A2" s="57"/>
    </row>
    <row r="3" spans="1:4" ht="71.25">
      <c r="A3" s="58" t="s">
        <v>99</v>
      </c>
    </row>
    <row r="4" spans="1:4" ht="6" customHeight="1">
      <c r="A4" s="59"/>
    </row>
    <row r="5" spans="1:4" ht="114.75" customHeight="1">
      <c r="A5" s="60" t="s">
        <v>300</v>
      </c>
      <c r="D5" s="140" t="s">
        <v>89</v>
      </c>
    </row>
    <row r="6" spans="1:4" ht="8.25" customHeight="1">
      <c r="A6" s="59"/>
      <c r="D6" s="140"/>
    </row>
    <row r="7" spans="1:4" s="5" customFormat="1" ht="86.25">
      <c r="A7" s="60" t="s">
        <v>301</v>
      </c>
    </row>
    <row r="8" spans="1:4" s="5" customFormat="1" ht="6.75" customHeight="1">
      <c r="A8" s="57"/>
    </row>
    <row r="9" spans="1:4" s="6" customFormat="1" ht="33.75" customHeight="1">
      <c r="A9" s="54" t="s">
        <v>100</v>
      </c>
    </row>
    <row r="10" spans="1:4" s="5" customFormat="1" ht="6" customHeight="1">
      <c r="A10" s="57"/>
    </row>
    <row r="11" spans="1:4" s="5" customFormat="1" ht="87">
      <c r="A11" s="60" t="s">
        <v>214</v>
      </c>
    </row>
    <row r="12" spans="1:4" s="5" customFormat="1" ht="6" customHeight="1">
      <c r="A12" s="59" t="s">
        <v>89</v>
      </c>
    </row>
    <row r="13" spans="1:4" s="5" customFormat="1" ht="53.25" customHeight="1">
      <c r="A13" s="60" t="s">
        <v>101</v>
      </c>
    </row>
    <row r="14" spans="1:4" s="5" customFormat="1" ht="6" customHeight="1">
      <c r="A14" s="59"/>
    </row>
    <row r="15" spans="1:4" s="5" customFormat="1" ht="57">
      <c r="A15" s="58" t="s">
        <v>102</v>
      </c>
    </row>
    <row r="16" spans="1:4" s="5" customFormat="1" ht="6" customHeight="1">
      <c r="A16" s="57" t="s">
        <v>89</v>
      </c>
    </row>
    <row r="17" spans="1:1" s="7" customFormat="1" ht="15">
      <c r="A17" s="55" t="s">
        <v>103</v>
      </c>
    </row>
    <row r="18" spans="1:1" s="5" customFormat="1" ht="6" customHeight="1">
      <c r="A18" s="57"/>
    </row>
    <row r="19" spans="1:1" s="5" customFormat="1" ht="28.5">
      <c r="A19" s="58" t="s">
        <v>104</v>
      </c>
    </row>
    <row r="20" spans="1:1" s="5" customFormat="1" ht="6" customHeight="1">
      <c r="A20" s="59"/>
    </row>
    <row r="21" spans="1:1" s="5" customFormat="1" ht="99.75">
      <c r="A21" s="58" t="s">
        <v>169</v>
      </c>
    </row>
    <row r="22" spans="1:1" s="5" customFormat="1" ht="6" customHeight="1">
      <c r="A22" s="58"/>
    </row>
    <row r="23" spans="1:1" s="5" customFormat="1" ht="42.75">
      <c r="A23" s="58" t="s">
        <v>105</v>
      </c>
    </row>
    <row r="24" spans="1:1" s="5" customFormat="1" ht="6" customHeight="1">
      <c r="A24" s="59"/>
    </row>
    <row r="25" spans="1:1" s="5" customFormat="1" ht="99.75">
      <c r="A25" s="58" t="s">
        <v>106</v>
      </c>
    </row>
    <row r="26" spans="1:1" s="5" customFormat="1" ht="6" customHeight="1">
      <c r="A26" s="58"/>
    </row>
    <row r="27" spans="1:1" s="5" customFormat="1" ht="57">
      <c r="A27" s="60" t="s">
        <v>107</v>
      </c>
    </row>
    <row r="28" spans="1:1" s="6" customFormat="1" ht="9" customHeight="1">
      <c r="A28" s="61"/>
    </row>
    <row r="29" spans="1:1" s="5" customFormat="1" ht="98.25" customHeight="1">
      <c r="A29" s="62" t="s">
        <v>215</v>
      </c>
    </row>
    <row r="30" spans="1:1" s="5" customFormat="1">
      <c r="A30" s="4"/>
    </row>
    <row r="31" spans="1:1" s="5" customFormat="1">
      <c r="A31" s="4"/>
    </row>
    <row r="32" spans="1:1" s="5" customFormat="1">
      <c r="A32" s="4"/>
    </row>
    <row r="33" spans="1:1" s="5" customFormat="1">
      <c r="A33" s="8"/>
    </row>
    <row r="34" spans="1:1" s="5" customFormat="1">
      <c r="A34" s="4"/>
    </row>
    <row r="35" spans="1:1" s="5" customFormat="1">
      <c r="A35" s="4"/>
    </row>
    <row r="36" spans="1:1" s="5" customFormat="1">
      <c r="A36" s="4"/>
    </row>
    <row r="37" spans="1:1" s="5" customFormat="1">
      <c r="A37" s="4"/>
    </row>
    <row r="38" spans="1:1" s="5" customFormat="1">
      <c r="A38" s="4"/>
    </row>
    <row r="39" spans="1:1" s="5" customFormat="1">
      <c r="A39" s="4"/>
    </row>
    <row r="40" spans="1:1" s="5" customFormat="1">
      <c r="A40" s="4"/>
    </row>
    <row r="41" spans="1:1" s="5" customFormat="1">
      <c r="A41" s="4"/>
    </row>
    <row r="42" spans="1:1" s="5" customFormat="1">
      <c r="A42" s="4"/>
    </row>
    <row r="43" spans="1:1" s="5" customFormat="1">
      <c r="A43" s="4"/>
    </row>
    <row r="44" spans="1:1" s="5" customFormat="1">
      <c r="A44" s="4"/>
    </row>
    <row r="45" spans="1:1" s="5" customFormat="1">
      <c r="A45" s="4"/>
    </row>
    <row r="46" spans="1:1" s="5" customFormat="1">
      <c r="A46" s="4"/>
    </row>
    <row r="47" spans="1:1" s="5" customFormat="1">
      <c r="A47" s="4"/>
    </row>
    <row r="48" spans="1:1" s="5" customFormat="1">
      <c r="A48" s="4"/>
    </row>
    <row r="49" spans="1:1" s="5" customFormat="1">
      <c r="A49" s="4"/>
    </row>
    <row r="50" spans="1:1" s="5" customFormat="1">
      <c r="A50" s="4"/>
    </row>
    <row r="51" spans="1:1" s="5" customFormat="1">
      <c r="A51" s="4"/>
    </row>
    <row r="52" spans="1:1" s="5" customFormat="1">
      <c r="A52" s="4"/>
    </row>
    <row r="53" spans="1:1" s="5" customFormat="1">
      <c r="A53" s="4"/>
    </row>
    <row r="54" spans="1:1" s="5" customFormat="1">
      <c r="A54" s="4"/>
    </row>
    <row r="55" spans="1:1" s="5" customFormat="1">
      <c r="A55" s="4"/>
    </row>
    <row r="56" spans="1:1" s="5" customFormat="1">
      <c r="A56" s="4"/>
    </row>
    <row r="57" spans="1:1" s="5" customFormat="1">
      <c r="A57" s="4"/>
    </row>
    <row r="58" spans="1:1" s="5" customFormat="1">
      <c r="A58" s="4"/>
    </row>
    <row r="59" spans="1:1" s="5" customFormat="1">
      <c r="A59" s="4"/>
    </row>
    <row r="60" spans="1:1" s="5" customFormat="1">
      <c r="A60" s="4"/>
    </row>
    <row r="61" spans="1:1" s="5" customFormat="1">
      <c r="A61" s="4"/>
    </row>
    <row r="62" spans="1:1" s="5" customFormat="1">
      <c r="A62" s="4"/>
    </row>
    <row r="63" spans="1:1" s="5" customFormat="1">
      <c r="A63" s="4"/>
    </row>
    <row r="64" spans="1:1" s="5" customFormat="1">
      <c r="A64" s="4"/>
    </row>
    <row r="65" spans="1:1" s="5" customFormat="1">
      <c r="A65" s="4"/>
    </row>
    <row r="66" spans="1:1" s="5" customFormat="1">
      <c r="A66" s="4"/>
    </row>
    <row r="67" spans="1:1" s="5" customFormat="1">
      <c r="A67" s="4"/>
    </row>
    <row r="68" spans="1:1" s="5" customFormat="1">
      <c r="A68" s="4"/>
    </row>
    <row r="69" spans="1:1" s="5" customFormat="1">
      <c r="A69" s="4"/>
    </row>
    <row r="70" spans="1:1" s="5" customFormat="1">
      <c r="A70" s="4"/>
    </row>
    <row r="71" spans="1:1" s="5" customFormat="1">
      <c r="A71" s="4"/>
    </row>
    <row r="72" spans="1:1" s="5" customFormat="1">
      <c r="A72" s="4"/>
    </row>
    <row r="73" spans="1:1" s="5" customFormat="1">
      <c r="A73" s="4"/>
    </row>
    <row r="74" spans="1:1" s="5" customFormat="1">
      <c r="A74" s="4"/>
    </row>
    <row r="75" spans="1:1" s="5" customFormat="1">
      <c r="A75" s="4"/>
    </row>
    <row r="76" spans="1:1" s="5" customFormat="1">
      <c r="A76" s="4"/>
    </row>
    <row r="77" spans="1:1" s="5" customFormat="1">
      <c r="A77" s="4"/>
    </row>
    <row r="78" spans="1:1" s="5" customFormat="1">
      <c r="A78" s="4"/>
    </row>
    <row r="79" spans="1:1" s="5" customFormat="1">
      <c r="A79" s="4"/>
    </row>
    <row r="80" spans="1:1" s="5" customFormat="1">
      <c r="A80" s="4"/>
    </row>
    <row r="81" spans="1:1" s="5" customFormat="1">
      <c r="A81" s="4"/>
    </row>
    <row r="82" spans="1:1" s="5" customFormat="1">
      <c r="A82" s="4"/>
    </row>
    <row r="83" spans="1:1" s="5" customFormat="1">
      <c r="A83" s="4"/>
    </row>
    <row r="84" spans="1:1" s="5" customFormat="1">
      <c r="A84" s="4"/>
    </row>
    <row r="85" spans="1:1" s="5" customFormat="1">
      <c r="A85" s="4"/>
    </row>
    <row r="86" spans="1:1" s="5" customFormat="1">
      <c r="A86" s="4"/>
    </row>
    <row r="87" spans="1:1" s="5" customFormat="1">
      <c r="A87" s="4"/>
    </row>
    <row r="88" spans="1:1" s="5" customFormat="1">
      <c r="A88" s="4"/>
    </row>
    <row r="89" spans="1:1" s="5" customFormat="1">
      <c r="A89" s="4"/>
    </row>
    <row r="90" spans="1:1" s="5" customFormat="1">
      <c r="A90" s="4"/>
    </row>
    <row r="91" spans="1:1" s="5" customFormat="1">
      <c r="A91" s="4"/>
    </row>
    <row r="92" spans="1:1" s="5" customFormat="1">
      <c r="A92" s="4"/>
    </row>
    <row r="93" spans="1:1" s="5" customFormat="1">
      <c r="A93" s="4"/>
    </row>
    <row r="94" spans="1:1" s="5" customFormat="1">
      <c r="A94" s="4"/>
    </row>
    <row r="95" spans="1:1" s="5" customFormat="1">
      <c r="A95" s="4"/>
    </row>
    <row r="96" spans="1:1" s="5" customFormat="1">
      <c r="A96" s="4"/>
    </row>
    <row r="97" spans="1:1" s="5" customFormat="1">
      <c r="A97" s="4"/>
    </row>
    <row r="98" spans="1:1" s="5" customFormat="1">
      <c r="A98" s="4"/>
    </row>
    <row r="99" spans="1:1" s="5" customFormat="1">
      <c r="A99" s="4"/>
    </row>
    <row r="100" spans="1:1" s="5" customFormat="1">
      <c r="A100" s="4"/>
    </row>
    <row r="101" spans="1:1" s="5" customFormat="1">
      <c r="A101" s="4"/>
    </row>
    <row r="102" spans="1:1" s="5" customFormat="1">
      <c r="A102" s="4"/>
    </row>
    <row r="103" spans="1:1" s="5" customFormat="1">
      <c r="A103" s="4"/>
    </row>
    <row r="104" spans="1:1" s="5" customFormat="1">
      <c r="A104" s="4"/>
    </row>
    <row r="105" spans="1:1" s="5" customFormat="1">
      <c r="A105" s="4"/>
    </row>
    <row r="106" spans="1:1" s="5" customFormat="1">
      <c r="A106" s="4"/>
    </row>
    <row r="107" spans="1:1" s="5" customFormat="1">
      <c r="A107" s="4"/>
    </row>
    <row r="108" spans="1:1" s="5" customFormat="1">
      <c r="A108" s="4"/>
    </row>
    <row r="109" spans="1:1" s="5" customFormat="1">
      <c r="A109" s="4"/>
    </row>
    <row r="110" spans="1:1" s="5" customFormat="1">
      <c r="A110" s="4"/>
    </row>
    <row r="111" spans="1:1" s="5" customFormat="1">
      <c r="A111" s="4"/>
    </row>
    <row r="112" spans="1:1" s="5" customFormat="1">
      <c r="A112" s="4"/>
    </row>
    <row r="113" spans="1:1" s="5" customFormat="1">
      <c r="A113" s="4"/>
    </row>
    <row r="114" spans="1:1" s="5" customFormat="1">
      <c r="A114" s="4"/>
    </row>
    <row r="115" spans="1:1" s="5" customFormat="1">
      <c r="A115" s="4"/>
    </row>
    <row r="116" spans="1:1" s="5" customFormat="1">
      <c r="A116" s="4"/>
    </row>
    <row r="117" spans="1:1" s="5" customFormat="1">
      <c r="A117" s="4"/>
    </row>
    <row r="118" spans="1:1" s="5" customFormat="1">
      <c r="A118" s="4"/>
    </row>
    <row r="119" spans="1:1" s="5" customFormat="1">
      <c r="A119" s="4"/>
    </row>
    <row r="120" spans="1:1" s="5" customFormat="1">
      <c r="A120" s="4"/>
    </row>
    <row r="121" spans="1:1" s="5" customFormat="1">
      <c r="A121" s="4"/>
    </row>
    <row r="122" spans="1:1" s="5" customFormat="1">
      <c r="A122" s="4"/>
    </row>
    <row r="123" spans="1:1" s="5" customFormat="1">
      <c r="A123" s="4"/>
    </row>
    <row r="124" spans="1:1" s="5" customFormat="1">
      <c r="A124" s="4"/>
    </row>
    <row r="125" spans="1:1" s="5" customFormat="1">
      <c r="A125" s="4"/>
    </row>
    <row r="126" spans="1:1" s="5" customFormat="1">
      <c r="A126" s="4"/>
    </row>
    <row r="127" spans="1:1" s="5" customFormat="1">
      <c r="A127" s="4"/>
    </row>
    <row r="128" spans="1:1" s="5" customFormat="1">
      <c r="A128" s="4"/>
    </row>
    <row r="129" spans="1:1" s="5" customFormat="1">
      <c r="A129" s="4"/>
    </row>
    <row r="130" spans="1:1" s="5" customFormat="1">
      <c r="A130" s="4"/>
    </row>
    <row r="131" spans="1:1" s="5" customFormat="1">
      <c r="A131" s="4"/>
    </row>
    <row r="132" spans="1:1" s="5" customFormat="1">
      <c r="A132" s="4"/>
    </row>
    <row r="133" spans="1:1" s="5" customFormat="1">
      <c r="A133" s="4"/>
    </row>
    <row r="134" spans="1:1" s="5" customFormat="1">
      <c r="A134" s="4"/>
    </row>
    <row r="135" spans="1:1" s="5" customFormat="1">
      <c r="A135" s="4"/>
    </row>
    <row r="136" spans="1:1" s="5" customFormat="1">
      <c r="A136" s="4"/>
    </row>
    <row r="137" spans="1:1" s="5" customFormat="1">
      <c r="A137" s="4"/>
    </row>
    <row r="138" spans="1:1" s="5" customFormat="1">
      <c r="A138" s="4"/>
    </row>
    <row r="139" spans="1:1" s="5" customFormat="1">
      <c r="A139" s="4"/>
    </row>
    <row r="140" spans="1:1" s="5" customFormat="1">
      <c r="A140" s="4"/>
    </row>
    <row r="141" spans="1:1" s="5" customFormat="1">
      <c r="A141" s="4"/>
    </row>
    <row r="142" spans="1:1" s="5" customFormat="1">
      <c r="A142" s="4"/>
    </row>
    <row r="143" spans="1:1" s="5" customFormat="1">
      <c r="A143" s="4"/>
    </row>
    <row r="144" spans="1:1" s="5" customFormat="1">
      <c r="A144" s="4"/>
    </row>
    <row r="145" spans="1:1" s="5" customFormat="1">
      <c r="A145" s="4"/>
    </row>
    <row r="146" spans="1:1" s="5" customFormat="1">
      <c r="A146" s="4"/>
    </row>
  </sheetData>
  <mergeCells count="1">
    <mergeCell ref="D5:D6"/>
  </mergeCells>
  <hyperlinks>
    <hyperlink ref="D5" r:id="rId1" display="https://www.nctreasurer.com/slg/Pages/NC-DHHS-and-NC-DOT-Financial-Assistance.aspx" xr:uid="{00000000-0004-0000-0000-000000000000}"/>
  </hyperlinks>
  <pageMargins left="0.7" right="0.7" top="0.75" bottom="0.75" header="0.3" footer="0.3"/>
  <pageSetup orientation="portrait" r:id="rId2"/>
  <headerFooter>
    <oddFooter>&amp;LLGC-PH.xlxs&amp;RIssued 9/15/2021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44"/>
  <sheetViews>
    <sheetView tabSelected="1" zoomScaleNormal="100" workbookViewId="0">
      <selection activeCell="D6" sqref="D6:D234"/>
    </sheetView>
  </sheetViews>
  <sheetFormatPr defaultRowHeight="12.75"/>
  <cols>
    <col min="1" max="1" width="7.83203125" customWidth="1"/>
    <col min="2" max="2" width="6.33203125" bestFit="1" customWidth="1"/>
    <col min="3" max="3" width="5.6640625" bestFit="1" customWidth="1"/>
    <col min="4" max="4" width="15.83203125" bestFit="1" customWidth="1"/>
    <col min="5" max="5" width="42.1640625" customWidth="1"/>
    <col min="6" max="6" width="45.83203125" customWidth="1"/>
    <col min="7" max="7" width="9.33203125" customWidth="1"/>
    <col min="8" max="8" width="2.1640625" customWidth="1"/>
    <col min="9" max="9" width="14.6640625" bestFit="1" customWidth="1"/>
    <col min="10" max="10" width="13.6640625" customWidth="1"/>
    <col min="11" max="11" width="14.33203125" customWidth="1"/>
    <col min="14" max="15" width="9.5" bestFit="1" customWidth="1"/>
    <col min="16" max="16" width="5.5" bestFit="1" customWidth="1"/>
    <col min="17" max="17" width="15.1640625" style="136" bestFit="1" customWidth="1"/>
  </cols>
  <sheetData>
    <row r="1" spans="1:17" ht="15.75">
      <c r="A1" s="142" t="s">
        <v>408</v>
      </c>
      <c r="B1" s="143"/>
      <c r="C1" s="143"/>
      <c r="D1" s="143"/>
      <c r="E1" s="143"/>
      <c r="F1" s="143"/>
      <c r="G1" s="143"/>
      <c r="H1" s="9"/>
      <c r="I1" s="9"/>
      <c r="J1" s="9"/>
      <c r="K1" s="9"/>
    </row>
    <row r="2" spans="1:17">
      <c r="A2" s="144" t="s">
        <v>94</v>
      </c>
      <c r="B2" s="144"/>
      <c r="C2" s="144"/>
      <c r="D2" s="144"/>
      <c r="E2" s="144"/>
      <c r="F2" s="144"/>
      <c r="G2" s="144"/>
      <c r="H2" s="9"/>
      <c r="I2" s="9"/>
      <c r="J2" s="9"/>
      <c r="K2" s="9"/>
    </row>
    <row r="3" spans="1:17">
      <c r="A3" s="145">
        <v>45107</v>
      </c>
      <c r="B3" s="145"/>
      <c r="C3" s="145"/>
      <c r="D3" s="145"/>
      <c r="E3" s="145"/>
      <c r="F3" s="145"/>
      <c r="G3" s="145"/>
      <c r="H3" s="9"/>
      <c r="I3" s="9"/>
      <c r="J3" s="9"/>
      <c r="K3" s="9"/>
    </row>
    <row r="4" spans="1:17">
      <c r="A4" s="141" t="s">
        <v>55</v>
      </c>
      <c r="B4" s="141"/>
      <c r="C4" s="141"/>
      <c r="D4" s="53"/>
      <c r="E4" s="10"/>
      <c r="F4" s="10"/>
      <c r="G4" s="53" t="s">
        <v>61</v>
      </c>
      <c r="H4" s="9"/>
      <c r="I4" s="11" t="s">
        <v>1</v>
      </c>
      <c r="J4" s="11" t="s">
        <v>5</v>
      </c>
      <c r="K4" s="11" t="s">
        <v>89</v>
      </c>
    </row>
    <row r="5" spans="1:17" ht="13.5" customHeight="1">
      <c r="A5" s="53" t="s">
        <v>56</v>
      </c>
      <c r="B5" s="12" t="s">
        <v>57</v>
      </c>
      <c r="C5" s="53" t="s">
        <v>58</v>
      </c>
      <c r="D5" s="13" t="s">
        <v>65</v>
      </c>
      <c r="E5" s="53" t="s">
        <v>59</v>
      </c>
      <c r="F5" s="53" t="s">
        <v>60</v>
      </c>
      <c r="G5" s="53" t="s">
        <v>62</v>
      </c>
      <c r="H5" s="9"/>
      <c r="I5" s="14" t="s">
        <v>63</v>
      </c>
      <c r="J5" s="14" t="s">
        <v>63</v>
      </c>
      <c r="K5" s="14" t="s">
        <v>108</v>
      </c>
    </row>
    <row r="6" spans="1:17">
      <c r="A6" s="114">
        <v>1153</v>
      </c>
      <c r="B6" s="114">
        <v>4752</v>
      </c>
      <c r="C6" s="115" t="s">
        <v>2</v>
      </c>
      <c r="D6" s="16">
        <v>6516</v>
      </c>
      <c r="E6" s="15" t="s">
        <v>3</v>
      </c>
      <c r="F6" s="15" t="s">
        <v>4</v>
      </c>
      <c r="G6" s="17" t="s">
        <v>5</v>
      </c>
      <c r="H6" s="18"/>
      <c r="I6" s="19" t="s">
        <v>64</v>
      </c>
      <c r="J6" s="19">
        <f>+D6</f>
        <v>6516</v>
      </c>
      <c r="K6" s="19" t="s">
        <v>64</v>
      </c>
      <c r="N6" s="9">
        <v>1153</v>
      </c>
      <c r="O6" s="9" t="s">
        <v>302</v>
      </c>
      <c r="P6" s="9" t="s">
        <v>227</v>
      </c>
      <c r="Q6" s="137">
        <v>0</v>
      </c>
    </row>
    <row r="7" spans="1:17" ht="36">
      <c r="A7" s="114">
        <v>1153</v>
      </c>
      <c r="B7" s="114" t="s">
        <v>302</v>
      </c>
      <c r="C7" s="115" t="s">
        <v>227</v>
      </c>
      <c r="D7" s="16">
        <v>0</v>
      </c>
      <c r="E7" s="15" t="s">
        <v>303</v>
      </c>
      <c r="F7" s="15" t="s">
        <v>304</v>
      </c>
      <c r="G7" s="65">
        <v>93.322999999999993</v>
      </c>
      <c r="H7" s="18"/>
      <c r="I7" s="19">
        <f t="shared" ref="I7" si="0">+D7</f>
        <v>0</v>
      </c>
      <c r="J7" s="19" t="s">
        <v>64</v>
      </c>
      <c r="K7" s="19" t="s">
        <v>64</v>
      </c>
      <c r="N7" s="9">
        <v>1161</v>
      </c>
      <c r="O7" s="9">
        <v>4301</v>
      </c>
      <c r="P7" s="9">
        <v>0</v>
      </c>
      <c r="Q7" s="137">
        <v>0</v>
      </c>
    </row>
    <row r="8" spans="1:17">
      <c r="A8" s="114">
        <v>1161</v>
      </c>
      <c r="B8" s="114">
        <v>4110</v>
      </c>
      <c r="C8" s="118">
        <v>0</v>
      </c>
      <c r="D8" s="16">
        <v>369145</v>
      </c>
      <c r="E8" s="15" t="s">
        <v>283</v>
      </c>
      <c r="F8" s="15" t="s">
        <v>380</v>
      </c>
      <c r="G8" s="17" t="s">
        <v>5</v>
      </c>
      <c r="H8" s="18"/>
      <c r="I8" s="19" t="s">
        <v>64</v>
      </c>
      <c r="J8" s="19">
        <f>+D8</f>
        <v>369145</v>
      </c>
      <c r="K8" s="19" t="s">
        <v>64</v>
      </c>
      <c r="N8" s="9">
        <v>1173</v>
      </c>
      <c r="O8" s="9" t="s">
        <v>228</v>
      </c>
      <c r="P8" s="9" t="s">
        <v>227</v>
      </c>
      <c r="Q8" s="137">
        <v>0</v>
      </c>
    </row>
    <row r="9" spans="1:17">
      <c r="A9" s="114">
        <v>1161</v>
      </c>
      <c r="B9" s="114">
        <v>4301</v>
      </c>
      <c r="C9" s="119">
        <v>0</v>
      </c>
      <c r="D9" s="16">
        <v>0</v>
      </c>
      <c r="E9" s="15" t="s">
        <v>8</v>
      </c>
      <c r="F9" s="15" t="s">
        <v>7</v>
      </c>
      <c r="G9" s="17" t="s">
        <v>5</v>
      </c>
      <c r="H9" s="18"/>
      <c r="I9" s="19" t="s">
        <v>64</v>
      </c>
      <c r="J9" s="19">
        <f>+D9</f>
        <v>0</v>
      </c>
      <c r="K9" s="19" t="s">
        <v>64</v>
      </c>
      <c r="N9" s="9">
        <v>1175</v>
      </c>
      <c r="O9" s="9">
        <v>4801</v>
      </c>
      <c r="P9" s="9">
        <v>0</v>
      </c>
      <c r="Q9" s="137">
        <v>0</v>
      </c>
    </row>
    <row r="10" spans="1:17" ht="24">
      <c r="A10" s="114">
        <v>1161</v>
      </c>
      <c r="B10" s="114">
        <v>7955</v>
      </c>
      <c r="C10" s="119" t="s">
        <v>306</v>
      </c>
      <c r="D10" s="16">
        <v>203940</v>
      </c>
      <c r="E10" s="15" t="s">
        <v>307</v>
      </c>
      <c r="F10" s="15" t="s">
        <v>311</v>
      </c>
      <c r="G10" s="65">
        <v>93.391000000000005</v>
      </c>
      <c r="H10" s="18"/>
      <c r="I10" s="19">
        <f t="shared" ref="I10:I11" si="1">+D10</f>
        <v>203940</v>
      </c>
      <c r="J10" s="19" t="s">
        <v>64</v>
      </c>
      <c r="K10" s="19" t="s">
        <v>64</v>
      </c>
      <c r="N10" s="9">
        <v>1175</v>
      </c>
      <c r="O10" s="9" t="s">
        <v>216</v>
      </c>
      <c r="P10" s="9" t="s">
        <v>116</v>
      </c>
      <c r="Q10" s="137">
        <v>0</v>
      </c>
    </row>
    <row r="11" spans="1:17" ht="36">
      <c r="A11" s="114">
        <v>1173</v>
      </c>
      <c r="B11" s="115" t="s">
        <v>228</v>
      </c>
      <c r="C11" s="115" t="s">
        <v>227</v>
      </c>
      <c r="D11" s="16">
        <v>0</v>
      </c>
      <c r="E11" s="15" t="s">
        <v>231</v>
      </c>
      <c r="F11" s="25" t="s">
        <v>232</v>
      </c>
      <c r="G11" s="69">
        <v>93.322999999999993</v>
      </c>
      <c r="H11" s="18"/>
      <c r="I11" s="19">
        <f t="shared" si="1"/>
        <v>0</v>
      </c>
      <c r="J11" s="67" t="s">
        <v>64</v>
      </c>
      <c r="K11" s="67" t="s">
        <v>64</v>
      </c>
      <c r="N11" s="9">
        <v>1175</v>
      </c>
      <c r="O11" s="9" t="s">
        <v>220</v>
      </c>
      <c r="P11" s="9" t="s">
        <v>116</v>
      </c>
      <c r="Q11" s="137">
        <v>0</v>
      </c>
    </row>
    <row r="12" spans="1:17">
      <c r="A12" s="114">
        <v>1175</v>
      </c>
      <c r="B12" s="114">
        <v>4510</v>
      </c>
      <c r="C12" s="119">
        <v>0</v>
      </c>
      <c r="D12" s="16">
        <v>2488</v>
      </c>
      <c r="E12" s="15" t="s">
        <v>9</v>
      </c>
      <c r="F12" s="15" t="s">
        <v>9</v>
      </c>
      <c r="G12" s="17" t="s">
        <v>5</v>
      </c>
      <c r="H12" s="18"/>
      <c r="I12" s="19" t="s">
        <v>64</v>
      </c>
      <c r="J12" s="19">
        <f>+D12</f>
        <v>2488</v>
      </c>
      <c r="K12" s="19" t="s">
        <v>64</v>
      </c>
      <c r="N12" s="9">
        <v>1175</v>
      </c>
      <c r="O12" s="9" t="s">
        <v>315</v>
      </c>
      <c r="P12" s="9" t="s">
        <v>116</v>
      </c>
      <c r="Q12" s="137">
        <v>0</v>
      </c>
    </row>
    <row r="13" spans="1:17">
      <c r="A13" s="114">
        <v>1175</v>
      </c>
      <c r="B13" s="114">
        <v>4801</v>
      </c>
      <c r="C13" s="119">
        <v>0</v>
      </c>
      <c r="D13" s="16">
        <v>0</v>
      </c>
      <c r="E13" s="15" t="s">
        <v>148</v>
      </c>
      <c r="F13" s="15" t="s">
        <v>309</v>
      </c>
      <c r="G13" s="17" t="s">
        <v>5</v>
      </c>
      <c r="H13" s="18"/>
      <c r="I13" s="19" t="s">
        <v>64</v>
      </c>
      <c r="J13" s="19">
        <f>+D13</f>
        <v>0</v>
      </c>
      <c r="K13" s="19" t="s">
        <v>64</v>
      </c>
      <c r="N13" s="9">
        <v>1175</v>
      </c>
      <c r="O13" s="9" t="s">
        <v>223</v>
      </c>
      <c r="P13" s="9" t="s">
        <v>224</v>
      </c>
      <c r="Q13" s="137">
        <v>0</v>
      </c>
    </row>
    <row r="14" spans="1:17" ht="24">
      <c r="A14" s="114">
        <v>1175</v>
      </c>
      <c r="B14" s="114">
        <v>5165</v>
      </c>
      <c r="C14" s="119" t="s">
        <v>306</v>
      </c>
      <c r="D14" s="16">
        <v>74113.759999999995</v>
      </c>
      <c r="E14" s="15" t="s">
        <v>310</v>
      </c>
      <c r="F14" s="15" t="s">
        <v>311</v>
      </c>
      <c r="G14" s="65">
        <v>93.391000000000005</v>
      </c>
      <c r="H14" s="18"/>
      <c r="I14" s="19">
        <f t="shared" ref="I14" si="2">+D14</f>
        <v>74113.759999999995</v>
      </c>
      <c r="J14" s="19" t="s">
        <v>64</v>
      </c>
      <c r="K14" s="19" t="s">
        <v>64</v>
      </c>
      <c r="N14" s="9">
        <v>1175</v>
      </c>
      <c r="O14" s="9" t="s">
        <v>191</v>
      </c>
      <c r="P14" s="9" t="s">
        <v>113</v>
      </c>
      <c r="Q14" s="137">
        <v>0</v>
      </c>
    </row>
    <row r="15" spans="1:17" ht="24">
      <c r="A15" s="114">
        <v>1175</v>
      </c>
      <c r="B15" s="114">
        <v>8380</v>
      </c>
      <c r="C15" s="119" t="s">
        <v>116</v>
      </c>
      <c r="D15" s="16">
        <v>100000</v>
      </c>
      <c r="E15" s="15" t="s">
        <v>312</v>
      </c>
      <c r="F15" s="15" t="s">
        <v>313</v>
      </c>
      <c r="G15" s="65">
        <v>93.135999999999996</v>
      </c>
      <c r="H15" s="18"/>
      <c r="I15" s="19">
        <f t="shared" ref="I15" si="3">+D15</f>
        <v>100000</v>
      </c>
      <c r="J15" s="19" t="s">
        <v>64</v>
      </c>
      <c r="K15" s="19" t="s">
        <v>64</v>
      </c>
      <c r="N15" s="9">
        <v>1175</v>
      </c>
      <c r="O15" s="9">
        <v>8710</v>
      </c>
      <c r="P15" s="9" t="s">
        <v>113</v>
      </c>
      <c r="Q15" s="137">
        <v>0</v>
      </c>
    </row>
    <row r="16" spans="1:17" ht="24">
      <c r="A16" s="121">
        <v>1175</v>
      </c>
      <c r="B16" s="122" t="s">
        <v>216</v>
      </c>
      <c r="C16" s="122" t="s">
        <v>116</v>
      </c>
      <c r="D16" s="16">
        <v>0</v>
      </c>
      <c r="E16" s="25" t="s">
        <v>221</v>
      </c>
      <c r="F16" s="25" t="s">
        <v>222</v>
      </c>
      <c r="G16" s="69">
        <v>93.135999999999996</v>
      </c>
      <c r="H16" s="66"/>
      <c r="I16" s="19">
        <f t="shared" ref="I16:I27" si="4">+D16</f>
        <v>0</v>
      </c>
      <c r="J16" s="67" t="s">
        <v>64</v>
      </c>
      <c r="K16" s="67" t="s">
        <v>64</v>
      </c>
      <c r="N16" s="9">
        <v>1175</v>
      </c>
      <c r="O16" s="9" t="s">
        <v>316</v>
      </c>
      <c r="P16" s="9" t="s">
        <v>113</v>
      </c>
      <c r="Q16" s="137">
        <v>0</v>
      </c>
    </row>
    <row r="17" spans="1:17" ht="36">
      <c r="A17" s="121">
        <v>1175</v>
      </c>
      <c r="B17" s="122" t="s">
        <v>220</v>
      </c>
      <c r="C17" s="122" t="s">
        <v>116</v>
      </c>
      <c r="D17" s="16">
        <v>0</v>
      </c>
      <c r="E17" s="25" t="s">
        <v>314</v>
      </c>
      <c r="F17" s="25" t="s">
        <v>222</v>
      </c>
      <c r="G17" s="69">
        <v>93.135999999999996</v>
      </c>
      <c r="H17" s="66"/>
      <c r="I17" s="19">
        <f t="shared" ref="I17" si="5">+D17</f>
        <v>0</v>
      </c>
      <c r="J17" s="67" t="s">
        <v>64</v>
      </c>
      <c r="K17" s="67" t="s">
        <v>64</v>
      </c>
      <c r="N17" s="9">
        <v>1175</v>
      </c>
      <c r="O17" s="9" t="s">
        <v>317</v>
      </c>
      <c r="P17" s="9" t="s">
        <v>113</v>
      </c>
      <c r="Q17" s="137">
        <v>0</v>
      </c>
    </row>
    <row r="18" spans="1:17" ht="36">
      <c r="A18" s="121">
        <v>1175</v>
      </c>
      <c r="B18" s="122" t="s">
        <v>315</v>
      </c>
      <c r="C18" s="122" t="s">
        <v>116</v>
      </c>
      <c r="D18" s="16">
        <v>0</v>
      </c>
      <c r="E18" s="25" t="s">
        <v>314</v>
      </c>
      <c r="F18" s="25" t="s">
        <v>222</v>
      </c>
      <c r="G18" s="69">
        <v>93.135999999999996</v>
      </c>
      <c r="H18" s="66"/>
      <c r="I18" s="19">
        <f t="shared" si="4"/>
        <v>0</v>
      </c>
      <c r="J18" s="67" t="s">
        <v>64</v>
      </c>
      <c r="K18" s="67" t="s">
        <v>64</v>
      </c>
      <c r="N18" s="9">
        <v>1175</v>
      </c>
      <c r="O18" s="9" t="s">
        <v>226</v>
      </c>
      <c r="P18" s="9" t="s">
        <v>229</v>
      </c>
      <c r="Q18" s="137">
        <v>0</v>
      </c>
    </row>
    <row r="19" spans="1:17" ht="36">
      <c r="A19" s="121">
        <v>1175</v>
      </c>
      <c r="B19" s="122" t="s">
        <v>223</v>
      </c>
      <c r="C19" s="122" t="s">
        <v>224</v>
      </c>
      <c r="D19" s="16">
        <v>0</v>
      </c>
      <c r="E19" s="25" t="s">
        <v>374</v>
      </c>
      <c r="F19" s="25" t="s">
        <v>225</v>
      </c>
      <c r="G19" s="69">
        <v>93.322999999999993</v>
      </c>
      <c r="H19" s="66"/>
      <c r="I19" s="19">
        <f t="shared" si="4"/>
        <v>0</v>
      </c>
      <c r="J19" s="67" t="s">
        <v>64</v>
      </c>
      <c r="K19" s="67" t="s">
        <v>64</v>
      </c>
      <c r="N19" s="9">
        <v>1175</v>
      </c>
      <c r="O19" s="9" t="s">
        <v>228</v>
      </c>
      <c r="P19" s="9" t="s">
        <v>227</v>
      </c>
      <c r="Q19" s="137">
        <v>0</v>
      </c>
    </row>
    <row r="20" spans="1:17" ht="24.75" customHeight="1">
      <c r="A20" s="114">
        <v>1175</v>
      </c>
      <c r="B20" s="115" t="s">
        <v>191</v>
      </c>
      <c r="C20" s="115" t="s">
        <v>113</v>
      </c>
      <c r="D20" s="16">
        <v>0</v>
      </c>
      <c r="E20" s="15" t="s">
        <v>117</v>
      </c>
      <c r="F20" s="15" t="s">
        <v>114</v>
      </c>
      <c r="G20" s="17">
        <v>93.322999999999993</v>
      </c>
      <c r="H20" s="18"/>
      <c r="I20" s="19">
        <f t="shared" si="4"/>
        <v>0</v>
      </c>
      <c r="J20" s="19" t="s">
        <v>64</v>
      </c>
      <c r="K20" s="19" t="s">
        <v>64</v>
      </c>
      <c r="N20" s="9">
        <v>1262</v>
      </c>
      <c r="O20" s="9">
        <v>4181</v>
      </c>
      <c r="P20" s="9">
        <v>0</v>
      </c>
      <c r="Q20" s="137">
        <v>0</v>
      </c>
    </row>
    <row r="21" spans="1:17" ht="42" customHeight="1">
      <c r="A21" s="114">
        <v>1175</v>
      </c>
      <c r="B21" s="115">
        <v>8710</v>
      </c>
      <c r="C21" s="115" t="s">
        <v>113</v>
      </c>
      <c r="D21" s="16">
        <v>0</v>
      </c>
      <c r="E21" s="15" t="s">
        <v>117</v>
      </c>
      <c r="F21" s="15" t="s">
        <v>304</v>
      </c>
      <c r="G21" s="65">
        <v>93.322999999999993</v>
      </c>
      <c r="H21" s="18"/>
      <c r="I21" s="19">
        <f t="shared" si="4"/>
        <v>0</v>
      </c>
      <c r="J21" s="19" t="s">
        <v>64</v>
      </c>
      <c r="K21" s="19" t="s">
        <v>64</v>
      </c>
      <c r="N21" s="9">
        <v>1264</v>
      </c>
      <c r="O21" s="9">
        <v>2679</v>
      </c>
      <c r="P21" s="9" t="s">
        <v>192</v>
      </c>
      <c r="Q21" s="137">
        <v>0</v>
      </c>
    </row>
    <row r="22" spans="1:17" ht="36">
      <c r="A22" s="114">
        <v>1175</v>
      </c>
      <c r="B22" s="115" t="s">
        <v>316</v>
      </c>
      <c r="C22" s="115" t="s">
        <v>113</v>
      </c>
      <c r="D22" s="16">
        <v>0</v>
      </c>
      <c r="E22" s="15" t="s">
        <v>117</v>
      </c>
      <c r="F22" s="15" t="s">
        <v>304</v>
      </c>
      <c r="G22" s="65">
        <v>93.322999999999993</v>
      </c>
      <c r="H22" s="18"/>
      <c r="I22" s="19">
        <f t="shared" si="4"/>
        <v>0</v>
      </c>
      <c r="J22" s="19" t="s">
        <v>64</v>
      </c>
      <c r="K22" s="19" t="s">
        <v>64</v>
      </c>
      <c r="N22" s="9">
        <v>1264</v>
      </c>
      <c r="O22" s="9">
        <v>2679</v>
      </c>
      <c r="P22" s="9" t="s">
        <v>233</v>
      </c>
      <c r="Q22" s="137">
        <v>0</v>
      </c>
    </row>
    <row r="23" spans="1:17" ht="36">
      <c r="A23" s="114">
        <v>1175</v>
      </c>
      <c r="B23" s="115" t="s">
        <v>317</v>
      </c>
      <c r="C23" s="115" t="s">
        <v>113</v>
      </c>
      <c r="D23" s="16">
        <v>0</v>
      </c>
      <c r="E23" s="15" t="s">
        <v>117</v>
      </c>
      <c r="F23" s="15" t="s">
        <v>304</v>
      </c>
      <c r="G23" s="65">
        <v>93.322999999999993</v>
      </c>
      <c r="H23" s="18"/>
      <c r="I23" s="19">
        <f t="shared" si="4"/>
        <v>0</v>
      </c>
      <c r="J23" s="19" t="s">
        <v>64</v>
      </c>
      <c r="K23" s="19" t="s">
        <v>64</v>
      </c>
      <c r="N23" s="9">
        <v>1264</v>
      </c>
      <c r="O23" s="9">
        <v>2679</v>
      </c>
      <c r="P23" s="9" t="s">
        <v>319</v>
      </c>
      <c r="Q23" s="137">
        <v>0</v>
      </c>
    </row>
    <row r="24" spans="1:17" ht="36">
      <c r="A24" s="114">
        <v>1175</v>
      </c>
      <c r="B24" s="115" t="s">
        <v>226</v>
      </c>
      <c r="C24" s="115" t="s">
        <v>229</v>
      </c>
      <c r="D24" s="16">
        <v>0</v>
      </c>
      <c r="E24" s="15" t="s">
        <v>230</v>
      </c>
      <c r="F24" s="25" t="s">
        <v>225</v>
      </c>
      <c r="G24" s="69">
        <v>93.322999999999993</v>
      </c>
      <c r="H24" s="18"/>
      <c r="I24" s="19">
        <f t="shared" si="4"/>
        <v>0</v>
      </c>
      <c r="J24" s="67" t="s">
        <v>64</v>
      </c>
      <c r="K24" s="67" t="s">
        <v>64</v>
      </c>
      <c r="N24" s="9">
        <v>1264</v>
      </c>
      <c r="O24" s="9">
        <v>2679</v>
      </c>
      <c r="P24" s="9" t="s">
        <v>381</v>
      </c>
      <c r="Q24" s="137">
        <v>0</v>
      </c>
    </row>
    <row r="25" spans="1:17" ht="36">
      <c r="A25" s="114">
        <v>1175</v>
      </c>
      <c r="B25" s="115" t="s">
        <v>228</v>
      </c>
      <c r="C25" s="115" t="s">
        <v>227</v>
      </c>
      <c r="D25" s="16">
        <v>0</v>
      </c>
      <c r="E25" s="15" t="s">
        <v>231</v>
      </c>
      <c r="F25" s="25" t="s">
        <v>232</v>
      </c>
      <c r="G25" s="69">
        <v>93.322999999999993</v>
      </c>
      <c r="H25" s="18"/>
      <c r="I25" s="19">
        <f t="shared" si="4"/>
        <v>0</v>
      </c>
      <c r="J25" s="67" t="s">
        <v>64</v>
      </c>
      <c r="K25" s="67" t="s">
        <v>64</v>
      </c>
      <c r="N25" s="9">
        <v>1264</v>
      </c>
      <c r="O25" s="9">
        <v>2680</v>
      </c>
      <c r="P25" s="9" t="s">
        <v>193</v>
      </c>
      <c r="Q25" s="137">
        <v>0</v>
      </c>
    </row>
    <row r="26" spans="1:17">
      <c r="A26" s="114">
        <v>1261</v>
      </c>
      <c r="B26" s="114">
        <v>5503</v>
      </c>
      <c r="C26" s="119">
        <v>0</v>
      </c>
      <c r="D26" s="16">
        <v>10505.04</v>
      </c>
      <c r="E26" s="15" t="s">
        <v>285</v>
      </c>
      <c r="F26" s="15" t="s">
        <v>285</v>
      </c>
      <c r="G26" s="17" t="s">
        <v>5</v>
      </c>
      <c r="H26" s="18"/>
      <c r="I26" s="19" t="s">
        <v>64</v>
      </c>
      <c r="J26" s="19">
        <f>+D26</f>
        <v>10505.04</v>
      </c>
      <c r="K26" s="19" t="s">
        <v>64</v>
      </c>
      <c r="N26" s="9">
        <v>1264</v>
      </c>
      <c r="O26" s="9">
        <v>2680</v>
      </c>
      <c r="P26" s="9" t="s">
        <v>192</v>
      </c>
      <c r="Q26" s="137">
        <v>0</v>
      </c>
    </row>
    <row r="27" spans="1:17" ht="24">
      <c r="A27" s="114">
        <v>1261</v>
      </c>
      <c r="B27" s="114">
        <v>5503</v>
      </c>
      <c r="C27" s="119" t="s">
        <v>188</v>
      </c>
      <c r="D27" s="16">
        <v>90663.15</v>
      </c>
      <c r="E27" s="15" t="s">
        <v>285</v>
      </c>
      <c r="F27" s="15" t="s">
        <v>149</v>
      </c>
      <c r="G27" s="17">
        <v>93.991</v>
      </c>
      <c r="H27" s="18"/>
      <c r="I27" s="19">
        <f t="shared" si="4"/>
        <v>90663.15</v>
      </c>
      <c r="J27" s="19" t="s">
        <v>64</v>
      </c>
      <c r="K27" s="19" t="s">
        <v>64</v>
      </c>
      <c r="N27" s="9">
        <v>1264</v>
      </c>
      <c r="O27" s="9">
        <v>2680</v>
      </c>
      <c r="P27" s="9" t="s">
        <v>233</v>
      </c>
      <c r="Q27" s="137">
        <v>0</v>
      </c>
    </row>
    <row r="28" spans="1:17">
      <c r="A28" s="114">
        <v>1262</v>
      </c>
      <c r="B28" s="114">
        <v>4179</v>
      </c>
      <c r="C28" s="119">
        <v>0</v>
      </c>
      <c r="D28" s="16">
        <v>291987.96000000002</v>
      </c>
      <c r="E28" s="15" t="s">
        <v>150</v>
      </c>
      <c r="F28" s="15" t="s">
        <v>0</v>
      </c>
      <c r="G28" s="17" t="s">
        <v>5</v>
      </c>
      <c r="H28" s="18"/>
      <c r="I28" s="19" t="s">
        <v>64</v>
      </c>
      <c r="J28" s="19">
        <f t="shared" ref="J28:J29" si="6">+D28</f>
        <v>291987.96000000002</v>
      </c>
      <c r="K28" s="19" t="s">
        <v>64</v>
      </c>
      <c r="N28" s="9">
        <v>1264</v>
      </c>
      <c r="O28" s="9">
        <v>2680</v>
      </c>
      <c r="P28" s="9" t="s">
        <v>321</v>
      </c>
      <c r="Q28" s="137">
        <v>0</v>
      </c>
    </row>
    <row r="29" spans="1:17">
      <c r="A29" s="114">
        <v>1262</v>
      </c>
      <c r="B29" s="114">
        <v>4181</v>
      </c>
      <c r="C29" s="119">
        <v>0</v>
      </c>
      <c r="D29" s="16">
        <v>0</v>
      </c>
      <c r="E29" s="15" t="s">
        <v>171</v>
      </c>
      <c r="F29" s="15" t="s">
        <v>0</v>
      </c>
      <c r="G29" s="17" t="s">
        <v>5</v>
      </c>
      <c r="H29" s="18"/>
      <c r="I29" s="19" t="s">
        <v>64</v>
      </c>
      <c r="J29" s="19">
        <f t="shared" si="6"/>
        <v>0</v>
      </c>
      <c r="K29" s="19" t="s">
        <v>64</v>
      </c>
      <c r="N29" s="9">
        <v>1271</v>
      </c>
      <c r="O29" s="9">
        <v>1234</v>
      </c>
      <c r="P29" s="9" t="s">
        <v>382</v>
      </c>
      <c r="Q29" s="137">
        <v>0</v>
      </c>
    </row>
    <row r="30" spans="1:17" ht="17.25" customHeight="1">
      <c r="A30" s="114">
        <v>1264</v>
      </c>
      <c r="B30" s="114">
        <v>2679</v>
      </c>
      <c r="C30" s="115" t="s">
        <v>192</v>
      </c>
      <c r="D30" s="16">
        <v>0</v>
      </c>
      <c r="E30" s="15" t="s">
        <v>172</v>
      </c>
      <c r="F30" s="15" t="s">
        <v>182</v>
      </c>
      <c r="G30" s="20">
        <v>93.069000000000003</v>
      </c>
      <c r="H30" s="18"/>
      <c r="I30" s="19">
        <f t="shared" ref="I30:I53" si="7">+D30</f>
        <v>0</v>
      </c>
      <c r="J30" s="19" t="s">
        <v>64</v>
      </c>
      <c r="K30" s="19" t="s">
        <v>64</v>
      </c>
      <c r="N30" s="9">
        <v>1271</v>
      </c>
      <c r="O30" s="9" t="s">
        <v>120</v>
      </c>
      <c r="P30" s="9" t="s">
        <v>386</v>
      </c>
      <c r="Q30" s="137">
        <v>0</v>
      </c>
    </row>
    <row r="31" spans="1:17" ht="24">
      <c r="A31" s="114">
        <v>1264</v>
      </c>
      <c r="B31" s="114">
        <v>2679</v>
      </c>
      <c r="C31" s="115" t="s">
        <v>233</v>
      </c>
      <c r="D31" s="16">
        <v>0</v>
      </c>
      <c r="E31" s="15" t="s">
        <v>318</v>
      </c>
      <c r="F31" s="15" t="s">
        <v>235</v>
      </c>
      <c r="G31" s="20">
        <v>93.069000000000003</v>
      </c>
      <c r="H31" s="18"/>
      <c r="I31" s="19">
        <f t="shared" ref="I31" si="8">+D31</f>
        <v>0</v>
      </c>
      <c r="J31" s="19" t="s">
        <v>64</v>
      </c>
      <c r="K31" s="19" t="s">
        <v>64</v>
      </c>
      <c r="N31" s="9">
        <v>1271</v>
      </c>
      <c r="O31" s="9" t="s">
        <v>120</v>
      </c>
      <c r="P31" s="9" t="s">
        <v>195</v>
      </c>
      <c r="Q31" s="137">
        <v>0</v>
      </c>
    </row>
    <row r="32" spans="1:17" ht="24">
      <c r="A32" s="114">
        <v>1264</v>
      </c>
      <c r="B32" s="114">
        <v>2679</v>
      </c>
      <c r="C32" s="115" t="s">
        <v>319</v>
      </c>
      <c r="D32" s="16">
        <v>0</v>
      </c>
      <c r="E32" s="15" t="s">
        <v>318</v>
      </c>
      <c r="F32" s="15" t="s">
        <v>320</v>
      </c>
      <c r="G32" s="20">
        <v>93.069000000000003</v>
      </c>
      <c r="H32" s="18"/>
      <c r="I32" s="19">
        <f t="shared" si="7"/>
        <v>0</v>
      </c>
      <c r="J32" s="19" t="s">
        <v>64</v>
      </c>
      <c r="K32" s="19" t="s">
        <v>64</v>
      </c>
      <c r="N32" s="9">
        <v>1271</v>
      </c>
      <c r="O32" s="9" t="s">
        <v>120</v>
      </c>
      <c r="P32" s="9" t="s">
        <v>237</v>
      </c>
      <c r="Q32" s="137">
        <v>0</v>
      </c>
    </row>
    <row r="33" spans="1:17" s="112" customFormat="1" ht="24">
      <c r="A33" s="97">
        <v>1264</v>
      </c>
      <c r="B33" s="97">
        <v>2679</v>
      </c>
      <c r="C33" s="98" t="s">
        <v>381</v>
      </c>
      <c r="D33" s="16">
        <v>0</v>
      </c>
      <c r="E33" s="15" t="s">
        <v>318</v>
      </c>
      <c r="F33" s="15" t="s">
        <v>320</v>
      </c>
      <c r="G33" s="20">
        <v>93.069000000000003</v>
      </c>
      <c r="H33" s="18"/>
      <c r="I33" s="19">
        <f t="shared" ref="I33" si="9">+D33</f>
        <v>0</v>
      </c>
      <c r="J33" s="19" t="s">
        <v>64</v>
      </c>
      <c r="K33" s="19" t="s">
        <v>64</v>
      </c>
      <c r="N33" s="9">
        <v>1271</v>
      </c>
      <c r="O33" s="9" t="s">
        <v>120</v>
      </c>
      <c r="P33" s="9" t="s">
        <v>325</v>
      </c>
      <c r="Q33" s="137">
        <v>0</v>
      </c>
    </row>
    <row r="34" spans="1:17" ht="15.75" customHeight="1">
      <c r="A34" s="114">
        <v>1264</v>
      </c>
      <c r="B34" s="114">
        <v>2680</v>
      </c>
      <c r="C34" s="115" t="s">
        <v>193</v>
      </c>
      <c r="D34" s="16">
        <v>0</v>
      </c>
      <c r="E34" s="15" t="s">
        <v>194</v>
      </c>
      <c r="F34" s="15" t="s">
        <v>320</v>
      </c>
      <c r="G34" s="20">
        <v>93.353999999999999</v>
      </c>
      <c r="H34" s="18"/>
      <c r="I34" s="19">
        <f t="shared" si="7"/>
        <v>0</v>
      </c>
      <c r="J34" s="19" t="s">
        <v>64</v>
      </c>
      <c r="K34" s="19" t="s">
        <v>64</v>
      </c>
      <c r="N34" s="9">
        <v>1271</v>
      </c>
      <c r="O34" s="9" t="s">
        <v>120</v>
      </c>
      <c r="P34" s="9">
        <v>0</v>
      </c>
      <c r="Q34" s="137">
        <v>0</v>
      </c>
    </row>
    <row r="35" spans="1:17" ht="15.75" customHeight="1">
      <c r="A35" s="114">
        <v>1264</v>
      </c>
      <c r="B35" s="114">
        <v>2680</v>
      </c>
      <c r="C35" s="115" t="s">
        <v>192</v>
      </c>
      <c r="D35" s="16">
        <v>0</v>
      </c>
      <c r="E35" s="15" t="s">
        <v>234</v>
      </c>
      <c r="F35" s="15" t="s">
        <v>236</v>
      </c>
      <c r="G35" s="20">
        <v>93.069000000000003</v>
      </c>
      <c r="H35" s="18"/>
      <c r="I35" s="19">
        <f t="shared" si="7"/>
        <v>0</v>
      </c>
      <c r="J35" s="19" t="s">
        <v>64</v>
      </c>
      <c r="K35" s="19" t="s">
        <v>64</v>
      </c>
      <c r="N35" s="9">
        <v>1271</v>
      </c>
      <c r="O35" s="9">
        <v>2244</v>
      </c>
      <c r="P35" s="9" t="s">
        <v>387</v>
      </c>
      <c r="Q35" s="137">
        <v>0</v>
      </c>
    </row>
    <row r="36" spans="1:17" s="112" customFormat="1" ht="15.75" customHeight="1">
      <c r="A36" s="97">
        <v>1264</v>
      </c>
      <c r="B36" s="97">
        <v>2680</v>
      </c>
      <c r="C36" s="98" t="s">
        <v>381</v>
      </c>
      <c r="D36" s="16">
        <v>37576</v>
      </c>
      <c r="E36" s="111" t="s">
        <v>234</v>
      </c>
      <c r="F36" s="111" t="s">
        <v>236</v>
      </c>
      <c r="G36" s="23">
        <v>93.069000000000003</v>
      </c>
      <c r="H36" s="21"/>
      <c r="I36" s="22">
        <f t="shared" ref="I36" si="10">+D36</f>
        <v>37576</v>
      </c>
      <c r="J36" s="22" t="s">
        <v>64</v>
      </c>
      <c r="K36" s="22" t="s">
        <v>64</v>
      </c>
      <c r="N36" s="9">
        <v>1271</v>
      </c>
      <c r="O36" s="9">
        <v>3410</v>
      </c>
      <c r="P36" s="9" t="s">
        <v>239</v>
      </c>
      <c r="Q36" s="137">
        <v>0</v>
      </c>
    </row>
    <row r="37" spans="1:17" ht="27.75" customHeight="1">
      <c r="A37" s="121">
        <v>1264</v>
      </c>
      <c r="B37" s="121">
        <v>2680</v>
      </c>
      <c r="C37" s="122" t="s">
        <v>233</v>
      </c>
      <c r="D37" s="16">
        <v>0</v>
      </c>
      <c r="E37" s="15" t="s">
        <v>318</v>
      </c>
      <c r="F37" s="15" t="s">
        <v>235</v>
      </c>
      <c r="G37" s="20">
        <v>93.069000000000003</v>
      </c>
      <c r="H37" s="18"/>
      <c r="I37" s="19">
        <f t="shared" ref="I37" si="11">+D37</f>
        <v>0</v>
      </c>
      <c r="J37" s="19" t="s">
        <v>64</v>
      </c>
      <c r="K37" s="19" t="s">
        <v>64</v>
      </c>
      <c r="N37" s="9">
        <v>1271</v>
      </c>
      <c r="O37" s="9" t="s">
        <v>196</v>
      </c>
      <c r="P37" s="9" t="s">
        <v>13</v>
      </c>
      <c r="Q37" s="137">
        <v>0</v>
      </c>
    </row>
    <row r="38" spans="1:17" ht="27.75" customHeight="1">
      <c r="A38" s="121">
        <v>1264</v>
      </c>
      <c r="B38" s="121">
        <v>2680</v>
      </c>
      <c r="C38" s="122" t="s">
        <v>319</v>
      </c>
      <c r="D38" s="16">
        <v>3416</v>
      </c>
      <c r="E38" s="15" t="s">
        <v>318</v>
      </c>
      <c r="F38" s="15" t="s">
        <v>320</v>
      </c>
      <c r="G38" s="20">
        <v>93.069000000000003</v>
      </c>
      <c r="H38" s="18"/>
      <c r="I38" s="19">
        <f t="shared" si="7"/>
        <v>3416</v>
      </c>
      <c r="J38" s="19" t="s">
        <v>64</v>
      </c>
      <c r="K38" s="19" t="s">
        <v>64</v>
      </c>
      <c r="N38" s="9">
        <v>1271</v>
      </c>
      <c r="O38" s="9" t="s">
        <v>240</v>
      </c>
      <c r="P38" s="9" t="s">
        <v>13</v>
      </c>
      <c r="Q38" s="137">
        <v>0</v>
      </c>
    </row>
    <row r="39" spans="1:17">
      <c r="A39" s="114">
        <v>1264</v>
      </c>
      <c r="B39" s="114">
        <v>2680</v>
      </c>
      <c r="C39" s="115" t="s">
        <v>321</v>
      </c>
      <c r="D39" s="16">
        <v>0</v>
      </c>
      <c r="E39" s="15" t="s">
        <v>322</v>
      </c>
      <c r="F39" s="15" t="s">
        <v>323</v>
      </c>
      <c r="G39" s="92">
        <v>93.353999999999999</v>
      </c>
      <c r="H39" s="21"/>
      <c r="I39" s="19">
        <f t="shared" ref="I39:I43" si="12">+D39</f>
        <v>0</v>
      </c>
      <c r="J39" s="19" t="s">
        <v>64</v>
      </c>
      <c r="K39" s="19" t="s">
        <v>64</v>
      </c>
      <c r="N39" s="9">
        <v>1271</v>
      </c>
      <c r="O39" s="9" t="s">
        <v>173</v>
      </c>
      <c r="P39" s="9" t="s">
        <v>13</v>
      </c>
      <c r="Q39" s="137">
        <v>0</v>
      </c>
    </row>
    <row r="40" spans="1:17" s="112" customFormat="1">
      <c r="A40" s="98">
        <v>1271</v>
      </c>
      <c r="B40" s="98">
        <v>1234</v>
      </c>
      <c r="C40" s="98" t="s">
        <v>382</v>
      </c>
      <c r="D40" s="16">
        <v>0</v>
      </c>
      <c r="E40" s="111" t="s">
        <v>151</v>
      </c>
      <c r="F40" s="111" t="s">
        <v>383</v>
      </c>
      <c r="G40" s="99">
        <v>93.87</v>
      </c>
      <c r="H40" s="18"/>
      <c r="I40" s="22">
        <f t="shared" si="12"/>
        <v>0</v>
      </c>
      <c r="J40" s="22" t="s">
        <v>64</v>
      </c>
      <c r="K40" s="22" t="s">
        <v>64</v>
      </c>
      <c r="N40" s="9">
        <v>1271</v>
      </c>
      <c r="O40" s="9" t="s">
        <v>241</v>
      </c>
      <c r="P40" s="9" t="s">
        <v>239</v>
      </c>
      <c r="Q40" s="137">
        <v>0</v>
      </c>
    </row>
    <row r="41" spans="1:17" s="112" customFormat="1" ht="24">
      <c r="A41" s="117">
        <v>1271</v>
      </c>
      <c r="B41" s="117" t="s">
        <v>120</v>
      </c>
      <c r="C41" s="117" t="s">
        <v>386</v>
      </c>
      <c r="D41" s="16">
        <v>0</v>
      </c>
      <c r="E41" s="111" t="s">
        <v>385</v>
      </c>
      <c r="F41" s="111" t="s">
        <v>326</v>
      </c>
      <c r="G41" s="99">
        <v>93.87</v>
      </c>
      <c r="H41" s="21"/>
      <c r="I41" s="22">
        <f t="shared" si="12"/>
        <v>0</v>
      </c>
      <c r="J41" s="22" t="s">
        <v>64</v>
      </c>
      <c r="K41" s="22" t="s">
        <v>64</v>
      </c>
      <c r="N41" s="9">
        <v>1271</v>
      </c>
      <c r="O41" s="9" t="s">
        <v>242</v>
      </c>
      <c r="P41" s="9" t="s">
        <v>239</v>
      </c>
      <c r="Q41" s="137">
        <v>0</v>
      </c>
    </row>
    <row r="42" spans="1:17" s="112" customFormat="1">
      <c r="A42" s="115">
        <v>1271</v>
      </c>
      <c r="B42" s="115" t="s">
        <v>120</v>
      </c>
      <c r="C42" s="115" t="s">
        <v>195</v>
      </c>
      <c r="D42" s="16">
        <v>0</v>
      </c>
      <c r="E42" s="15" t="s">
        <v>151</v>
      </c>
      <c r="F42" s="15" t="s">
        <v>97</v>
      </c>
      <c r="G42" s="92">
        <v>93.87</v>
      </c>
      <c r="H42" s="18"/>
      <c r="I42" s="19">
        <f t="shared" si="12"/>
        <v>0</v>
      </c>
      <c r="J42" s="19" t="s">
        <v>64</v>
      </c>
      <c r="K42" s="19" t="s">
        <v>64</v>
      </c>
      <c r="N42" s="9">
        <v>1271</v>
      </c>
      <c r="O42" s="9" t="s">
        <v>327</v>
      </c>
      <c r="P42" s="9" t="s">
        <v>239</v>
      </c>
      <c r="Q42" s="137">
        <v>0</v>
      </c>
    </row>
    <row r="43" spans="1:17" s="112" customFormat="1">
      <c r="A43" s="115">
        <v>1271</v>
      </c>
      <c r="B43" s="115" t="s">
        <v>120</v>
      </c>
      <c r="C43" s="115" t="s">
        <v>237</v>
      </c>
      <c r="D43" s="16">
        <v>0</v>
      </c>
      <c r="E43" s="15" t="s">
        <v>151</v>
      </c>
      <c r="F43" s="15" t="s">
        <v>97</v>
      </c>
      <c r="G43" s="92">
        <v>93.87</v>
      </c>
      <c r="H43" s="18"/>
      <c r="I43" s="19">
        <f t="shared" si="12"/>
        <v>0</v>
      </c>
      <c r="J43" s="19" t="s">
        <v>64</v>
      </c>
      <c r="K43" s="19" t="s">
        <v>64</v>
      </c>
      <c r="N43" s="9">
        <v>1271</v>
      </c>
      <c r="O43" s="9">
        <v>5020</v>
      </c>
      <c r="P43" s="9">
        <v>0</v>
      </c>
      <c r="Q43" s="137">
        <v>0</v>
      </c>
    </row>
    <row r="44" spans="1:17" ht="24">
      <c r="A44" s="115">
        <v>1271</v>
      </c>
      <c r="B44" s="115" t="s">
        <v>120</v>
      </c>
      <c r="C44" s="115" t="s">
        <v>325</v>
      </c>
      <c r="D44" s="16">
        <v>0</v>
      </c>
      <c r="E44" s="15" t="s">
        <v>151</v>
      </c>
      <c r="F44" s="15" t="s">
        <v>326</v>
      </c>
      <c r="G44" s="92">
        <v>93.87</v>
      </c>
      <c r="H44" s="18"/>
      <c r="I44" s="19">
        <f t="shared" si="7"/>
        <v>0</v>
      </c>
      <c r="J44" s="19" t="s">
        <v>64</v>
      </c>
      <c r="K44" s="19" t="s">
        <v>64</v>
      </c>
      <c r="N44" s="9">
        <v>1271</v>
      </c>
      <c r="O44" s="9">
        <v>5020</v>
      </c>
      <c r="P44" s="9" t="s">
        <v>6</v>
      </c>
      <c r="Q44" s="137">
        <v>0</v>
      </c>
    </row>
    <row r="45" spans="1:17" s="112" customFormat="1" ht="24">
      <c r="A45" s="115">
        <v>1271</v>
      </c>
      <c r="B45" s="115" t="s">
        <v>120</v>
      </c>
      <c r="C45" s="118">
        <v>0</v>
      </c>
      <c r="D45" s="16">
        <v>0</v>
      </c>
      <c r="E45" s="15" t="s">
        <v>324</v>
      </c>
      <c r="F45" s="15" t="s">
        <v>97</v>
      </c>
      <c r="G45" s="92">
        <v>93.87</v>
      </c>
      <c r="H45" s="18"/>
      <c r="I45" s="19">
        <f t="shared" si="7"/>
        <v>0</v>
      </c>
      <c r="J45" s="19" t="s">
        <v>64</v>
      </c>
      <c r="K45" s="19" t="s">
        <v>64</v>
      </c>
      <c r="N45" s="9">
        <v>1271</v>
      </c>
      <c r="O45" s="9">
        <v>5020</v>
      </c>
      <c r="P45" s="9" t="s">
        <v>10</v>
      </c>
      <c r="Q45" s="137">
        <v>0</v>
      </c>
    </row>
    <row r="46" spans="1:17" s="112" customFormat="1">
      <c r="A46" s="117">
        <v>1271</v>
      </c>
      <c r="B46" s="117">
        <v>2244</v>
      </c>
      <c r="C46" s="117" t="s">
        <v>387</v>
      </c>
      <c r="D46" s="16">
        <v>0</v>
      </c>
      <c r="E46" s="111" t="s">
        <v>151</v>
      </c>
      <c r="F46" s="111" t="s">
        <v>383</v>
      </c>
      <c r="G46" s="99">
        <v>93.87</v>
      </c>
      <c r="H46" s="18"/>
      <c r="I46" s="19">
        <f t="shared" si="7"/>
        <v>0</v>
      </c>
      <c r="J46" s="19" t="s">
        <v>64</v>
      </c>
      <c r="K46" s="19" t="s">
        <v>64</v>
      </c>
      <c r="N46" s="9">
        <v>1271</v>
      </c>
      <c r="O46" s="9">
        <v>5021</v>
      </c>
      <c r="P46" s="9">
        <v>0</v>
      </c>
      <c r="Q46" s="137">
        <v>0</v>
      </c>
    </row>
    <row r="47" spans="1:17">
      <c r="A47" s="115">
        <v>1271</v>
      </c>
      <c r="B47" s="115">
        <v>3410</v>
      </c>
      <c r="C47" s="115" t="s">
        <v>239</v>
      </c>
      <c r="D47" s="16">
        <v>0</v>
      </c>
      <c r="E47" s="15" t="s">
        <v>152</v>
      </c>
      <c r="F47" s="15" t="s">
        <v>286</v>
      </c>
      <c r="G47" s="20">
        <v>93.387</v>
      </c>
      <c r="H47" s="18"/>
      <c r="I47" s="19">
        <f t="shared" si="7"/>
        <v>0</v>
      </c>
      <c r="J47" s="19" t="s">
        <v>64</v>
      </c>
      <c r="K47" s="19" t="s">
        <v>64</v>
      </c>
      <c r="N47" s="9">
        <v>1271</v>
      </c>
      <c r="O47" s="9">
        <v>5021</v>
      </c>
      <c r="P47" s="9" t="s">
        <v>10</v>
      </c>
      <c r="Q47" s="137">
        <v>0</v>
      </c>
    </row>
    <row r="48" spans="1:17" s="51" customFormat="1">
      <c r="A48" s="114">
        <v>1271</v>
      </c>
      <c r="B48" s="115" t="s">
        <v>196</v>
      </c>
      <c r="C48" s="115" t="s">
        <v>13</v>
      </c>
      <c r="D48" s="16">
        <v>0</v>
      </c>
      <c r="E48" s="15" t="s">
        <v>152</v>
      </c>
      <c r="F48" s="15" t="s">
        <v>14</v>
      </c>
      <c r="G48" s="20">
        <v>93.305000000000007</v>
      </c>
      <c r="H48" s="18"/>
      <c r="I48" s="19">
        <f t="shared" si="7"/>
        <v>0</v>
      </c>
      <c r="J48" s="19" t="s">
        <v>64</v>
      </c>
      <c r="K48" s="19" t="s">
        <v>64</v>
      </c>
      <c r="N48" s="9">
        <v>1271</v>
      </c>
      <c r="O48" s="9">
        <v>5023</v>
      </c>
      <c r="P48" s="9">
        <v>4</v>
      </c>
      <c r="Q48" s="137">
        <v>0</v>
      </c>
    </row>
    <row r="49" spans="1:17">
      <c r="A49" s="114">
        <v>1271</v>
      </c>
      <c r="B49" s="115" t="s">
        <v>240</v>
      </c>
      <c r="C49" s="115" t="s">
        <v>13</v>
      </c>
      <c r="D49" s="16">
        <v>0</v>
      </c>
      <c r="E49" s="15" t="s">
        <v>152</v>
      </c>
      <c r="F49" s="15" t="s">
        <v>14</v>
      </c>
      <c r="G49" s="20">
        <v>93.305000000000007</v>
      </c>
      <c r="H49" s="18"/>
      <c r="I49" s="19">
        <f t="shared" si="7"/>
        <v>0</v>
      </c>
      <c r="J49" s="19" t="s">
        <v>64</v>
      </c>
      <c r="K49" s="19" t="s">
        <v>64</v>
      </c>
      <c r="N49" s="9">
        <v>1271</v>
      </c>
      <c r="O49" s="9">
        <v>5301</v>
      </c>
      <c r="P49" s="9">
        <v>0</v>
      </c>
      <c r="Q49" s="137">
        <v>0</v>
      </c>
    </row>
    <row r="50" spans="1:17">
      <c r="A50" s="114">
        <v>1271</v>
      </c>
      <c r="B50" s="115" t="s">
        <v>173</v>
      </c>
      <c r="C50" s="115" t="s">
        <v>13</v>
      </c>
      <c r="D50" s="16">
        <v>0</v>
      </c>
      <c r="E50" s="15" t="s">
        <v>152</v>
      </c>
      <c r="F50" s="15" t="s">
        <v>14</v>
      </c>
      <c r="G50" s="20">
        <v>93.305000000000007</v>
      </c>
      <c r="H50" s="18"/>
      <c r="I50" s="19">
        <f t="shared" si="7"/>
        <v>0</v>
      </c>
      <c r="J50" s="19" t="s">
        <v>64</v>
      </c>
      <c r="K50" s="19" t="s">
        <v>64</v>
      </c>
      <c r="N50" s="9">
        <v>1271</v>
      </c>
      <c r="O50" s="9">
        <v>5349</v>
      </c>
      <c r="P50" s="9">
        <v>0</v>
      </c>
      <c r="Q50" s="137">
        <v>0</v>
      </c>
    </row>
    <row r="51" spans="1:17">
      <c r="A51" s="114">
        <v>1271</v>
      </c>
      <c r="B51" s="115" t="s">
        <v>241</v>
      </c>
      <c r="C51" s="115" t="s">
        <v>239</v>
      </c>
      <c r="D51" s="16">
        <v>0</v>
      </c>
      <c r="E51" s="15" t="s">
        <v>152</v>
      </c>
      <c r="F51" s="15" t="s">
        <v>14</v>
      </c>
      <c r="G51" s="20">
        <v>93.387</v>
      </c>
      <c r="H51" s="18"/>
      <c r="I51" s="19">
        <f t="shared" si="7"/>
        <v>0</v>
      </c>
      <c r="J51" s="19" t="s">
        <v>64</v>
      </c>
      <c r="K51" s="19" t="s">
        <v>64</v>
      </c>
      <c r="N51" s="9">
        <v>1271</v>
      </c>
      <c r="O51" s="9">
        <v>5349</v>
      </c>
      <c r="P51" s="9" t="s">
        <v>10</v>
      </c>
      <c r="Q51" s="137">
        <v>0</v>
      </c>
    </row>
    <row r="52" spans="1:17">
      <c r="A52" s="114">
        <v>1271</v>
      </c>
      <c r="B52" s="115" t="s">
        <v>242</v>
      </c>
      <c r="C52" s="115" t="s">
        <v>239</v>
      </c>
      <c r="D52" s="16">
        <v>0</v>
      </c>
      <c r="E52" s="15" t="s">
        <v>152</v>
      </c>
      <c r="F52" s="15" t="s">
        <v>14</v>
      </c>
      <c r="G52" s="20">
        <v>93.387</v>
      </c>
      <c r="H52" s="18"/>
      <c r="I52" s="19">
        <f t="shared" ref="I52" si="13">+D52</f>
        <v>0</v>
      </c>
      <c r="J52" s="19" t="s">
        <v>64</v>
      </c>
      <c r="K52" s="19" t="s">
        <v>64</v>
      </c>
      <c r="N52" s="9">
        <v>1271</v>
      </c>
      <c r="O52" s="9">
        <v>5745</v>
      </c>
      <c r="P52" s="9">
        <v>0</v>
      </c>
      <c r="Q52" s="137">
        <v>0</v>
      </c>
    </row>
    <row r="53" spans="1:17">
      <c r="A53" s="114">
        <v>1271</v>
      </c>
      <c r="B53" s="115" t="s">
        <v>327</v>
      </c>
      <c r="C53" s="115" t="s">
        <v>239</v>
      </c>
      <c r="D53" s="16">
        <v>0</v>
      </c>
      <c r="E53" s="15" t="s">
        <v>152</v>
      </c>
      <c r="F53" s="15" t="s">
        <v>14</v>
      </c>
      <c r="G53" s="20">
        <v>93.387</v>
      </c>
      <c r="H53" s="18"/>
      <c r="I53" s="19">
        <f t="shared" si="7"/>
        <v>0</v>
      </c>
      <c r="J53" s="19" t="s">
        <v>64</v>
      </c>
      <c r="K53" s="19" t="s">
        <v>64</v>
      </c>
      <c r="N53" s="9">
        <v>1271</v>
      </c>
      <c r="O53" s="9">
        <v>7817</v>
      </c>
      <c r="P53" s="9" t="s">
        <v>306</v>
      </c>
      <c r="Q53" s="137">
        <v>0</v>
      </c>
    </row>
    <row r="54" spans="1:17">
      <c r="A54" s="114">
        <v>1271</v>
      </c>
      <c r="B54" s="114">
        <v>5020</v>
      </c>
      <c r="C54" s="119">
        <v>0</v>
      </c>
      <c r="D54" s="16">
        <v>0</v>
      </c>
      <c r="E54" s="15" t="s">
        <v>12</v>
      </c>
      <c r="F54" s="15" t="s">
        <v>12</v>
      </c>
      <c r="G54" s="17" t="s">
        <v>5</v>
      </c>
      <c r="H54" s="18"/>
      <c r="I54" s="19" t="s">
        <v>64</v>
      </c>
      <c r="J54" s="19">
        <f>+D54</f>
        <v>0</v>
      </c>
      <c r="K54" s="19" t="s">
        <v>64</v>
      </c>
      <c r="N54" s="9">
        <v>1311</v>
      </c>
      <c r="O54" s="9">
        <v>4300</v>
      </c>
      <c r="P54" s="9" t="s">
        <v>35</v>
      </c>
      <c r="Q54" s="137">
        <v>0</v>
      </c>
    </row>
    <row r="55" spans="1:17" s="112" customFormat="1" ht="24">
      <c r="A55" s="114">
        <v>1271</v>
      </c>
      <c r="B55" s="114">
        <v>5020</v>
      </c>
      <c r="C55" s="115" t="s">
        <v>6</v>
      </c>
      <c r="D55" s="16">
        <v>0</v>
      </c>
      <c r="E55" s="15" t="s">
        <v>12</v>
      </c>
      <c r="F55" s="15" t="s">
        <v>170</v>
      </c>
      <c r="G55" s="20">
        <v>93.994</v>
      </c>
      <c r="H55" s="18"/>
      <c r="I55" s="19">
        <f>+D55*0.5714</f>
        <v>0</v>
      </c>
      <c r="J55" s="19">
        <f>+D55*0.4286</f>
        <v>0</v>
      </c>
      <c r="K55" s="19" t="s">
        <v>64</v>
      </c>
      <c r="N55" s="9">
        <v>1311</v>
      </c>
      <c r="O55" s="9">
        <v>4536</v>
      </c>
      <c r="P55" s="9" t="s">
        <v>188</v>
      </c>
      <c r="Q55" s="137">
        <v>0</v>
      </c>
    </row>
    <row r="56" spans="1:17" ht="24" customHeight="1">
      <c r="A56" s="116">
        <v>1271</v>
      </c>
      <c r="B56" s="116">
        <v>5020</v>
      </c>
      <c r="C56" s="117" t="s">
        <v>10</v>
      </c>
      <c r="D56" s="16">
        <v>0</v>
      </c>
      <c r="E56" s="111" t="s">
        <v>12</v>
      </c>
      <c r="F56" s="111" t="s">
        <v>170</v>
      </c>
      <c r="G56" s="23">
        <v>93.994</v>
      </c>
      <c r="H56" s="18"/>
      <c r="I56" s="19">
        <f>+D56*0.5714</f>
        <v>0</v>
      </c>
      <c r="J56" s="19">
        <f>+D56*0.4286</f>
        <v>0</v>
      </c>
      <c r="K56" s="19" t="s">
        <v>64</v>
      </c>
      <c r="N56" s="9">
        <v>1311</v>
      </c>
      <c r="O56" s="9">
        <v>4536</v>
      </c>
      <c r="P56" s="9" t="s">
        <v>38</v>
      </c>
      <c r="Q56" s="137">
        <v>0</v>
      </c>
    </row>
    <row r="57" spans="1:17">
      <c r="A57" s="114">
        <v>1271</v>
      </c>
      <c r="B57" s="114">
        <v>5021</v>
      </c>
      <c r="C57" s="119">
        <v>0</v>
      </c>
      <c r="D57" s="16">
        <v>0</v>
      </c>
      <c r="E57" s="15" t="s">
        <v>384</v>
      </c>
      <c r="F57" s="15" t="s">
        <v>15</v>
      </c>
      <c r="G57" s="17" t="s">
        <v>5</v>
      </c>
      <c r="H57" s="18"/>
      <c r="I57" s="19" t="s">
        <v>64</v>
      </c>
      <c r="J57" s="19">
        <f>+D57</f>
        <v>0</v>
      </c>
      <c r="K57" s="19" t="s">
        <v>64</v>
      </c>
      <c r="N57" s="9">
        <v>1311</v>
      </c>
      <c r="O57" s="9">
        <v>4541</v>
      </c>
      <c r="P57" s="9" t="s">
        <v>36</v>
      </c>
      <c r="Q57" s="137">
        <v>0</v>
      </c>
    </row>
    <row r="58" spans="1:17">
      <c r="A58" s="114">
        <v>1271</v>
      </c>
      <c r="B58" s="114">
        <v>5021</v>
      </c>
      <c r="C58" s="115" t="s">
        <v>10</v>
      </c>
      <c r="D58" s="16">
        <v>0</v>
      </c>
      <c r="E58" s="15" t="s">
        <v>384</v>
      </c>
      <c r="F58" s="15" t="s">
        <v>174</v>
      </c>
      <c r="G58" s="20">
        <v>93.994</v>
      </c>
      <c r="H58" s="18"/>
      <c r="I58" s="19">
        <f t="shared" ref="I58" si="14">+D58</f>
        <v>0</v>
      </c>
      <c r="J58" s="19" t="s">
        <v>64</v>
      </c>
      <c r="K58" s="19" t="s">
        <v>64</v>
      </c>
      <c r="N58" s="9">
        <v>1311</v>
      </c>
      <c r="O58" s="9">
        <v>4541</v>
      </c>
      <c r="P58" s="9" t="s">
        <v>38</v>
      </c>
      <c r="Q58" s="137">
        <v>0</v>
      </c>
    </row>
    <row r="59" spans="1:17">
      <c r="A59" s="114">
        <v>1271</v>
      </c>
      <c r="B59" s="114">
        <v>5023</v>
      </c>
      <c r="C59" s="119">
        <v>4</v>
      </c>
      <c r="D59" s="16">
        <v>0</v>
      </c>
      <c r="E59" s="15" t="s">
        <v>384</v>
      </c>
      <c r="F59" s="15" t="s">
        <v>0</v>
      </c>
      <c r="G59" s="20" t="s">
        <v>5</v>
      </c>
      <c r="H59" s="18"/>
      <c r="I59" s="19" t="s">
        <v>64</v>
      </c>
      <c r="J59" s="19">
        <f>+D59</f>
        <v>0</v>
      </c>
      <c r="K59" s="19" t="s">
        <v>64</v>
      </c>
      <c r="N59" s="9">
        <v>1311</v>
      </c>
      <c r="O59" s="9">
        <v>4541</v>
      </c>
      <c r="P59" s="9" t="s">
        <v>331</v>
      </c>
      <c r="Q59" s="137">
        <v>0</v>
      </c>
    </row>
    <row r="60" spans="1:17" s="112" customFormat="1">
      <c r="A60" s="116">
        <v>1271</v>
      </c>
      <c r="B60" s="116">
        <v>5301</v>
      </c>
      <c r="C60" s="120">
        <v>0</v>
      </c>
      <c r="D60" s="16">
        <v>0</v>
      </c>
      <c r="E60" s="111" t="s">
        <v>384</v>
      </c>
      <c r="F60" s="111" t="s">
        <v>17</v>
      </c>
      <c r="G60" s="23" t="s">
        <v>5</v>
      </c>
      <c r="H60" s="21"/>
      <c r="I60" s="22" t="s">
        <v>64</v>
      </c>
      <c r="J60" s="22">
        <f>+D60</f>
        <v>0</v>
      </c>
      <c r="K60" s="22" t="s">
        <v>64</v>
      </c>
      <c r="N60" s="9">
        <v>1311</v>
      </c>
      <c r="O60" s="9">
        <v>4542</v>
      </c>
      <c r="P60" s="9" t="s">
        <v>36</v>
      </c>
      <c r="Q60" s="137">
        <v>0</v>
      </c>
    </row>
    <row r="61" spans="1:17">
      <c r="A61" s="114">
        <v>1271</v>
      </c>
      <c r="B61" s="114">
        <v>5318</v>
      </c>
      <c r="C61" s="115" t="s">
        <v>10</v>
      </c>
      <c r="D61" s="16">
        <v>2073</v>
      </c>
      <c r="E61" s="15" t="s">
        <v>328</v>
      </c>
      <c r="F61" s="15" t="s">
        <v>174</v>
      </c>
      <c r="G61" s="20">
        <v>93.994</v>
      </c>
      <c r="H61" s="18"/>
      <c r="I61" s="19">
        <f t="shared" ref="I61" si="15">+D61</f>
        <v>2073</v>
      </c>
      <c r="J61" s="19" t="s">
        <v>64</v>
      </c>
      <c r="K61" s="19" t="s">
        <v>64</v>
      </c>
      <c r="N61" s="9">
        <v>1311</v>
      </c>
      <c r="O61" s="9">
        <v>4542</v>
      </c>
      <c r="P61" s="9" t="s">
        <v>38</v>
      </c>
      <c r="Q61" s="137">
        <v>0</v>
      </c>
    </row>
    <row r="62" spans="1:17">
      <c r="A62" s="114">
        <v>1271</v>
      </c>
      <c r="B62" s="114">
        <v>5349</v>
      </c>
      <c r="C62" s="119">
        <v>0</v>
      </c>
      <c r="D62" s="16">
        <v>0</v>
      </c>
      <c r="E62" s="15" t="s">
        <v>384</v>
      </c>
      <c r="F62" s="15" t="s">
        <v>15</v>
      </c>
      <c r="G62" s="17" t="s">
        <v>5</v>
      </c>
      <c r="H62" s="18"/>
      <c r="I62" s="19" t="s">
        <v>64</v>
      </c>
      <c r="J62" s="19">
        <f>+D62</f>
        <v>0</v>
      </c>
      <c r="K62" s="19" t="s">
        <v>64</v>
      </c>
      <c r="N62" s="9">
        <v>1311</v>
      </c>
      <c r="O62" s="9">
        <v>4542</v>
      </c>
      <c r="P62" s="9" t="s">
        <v>331</v>
      </c>
      <c r="Q62" s="137">
        <v>0</v>
      </c>
    </row>
    <row r="63" spans="1:17" ht="24">
      <c r="A63" s="114">
        <v>1271</v>
      </c>
      <c r="B63" s="114">
        <v>5349</v>
      </c>
      <c r="C63" s="115" t="s">
        <v>10</v>
      </c>
      <c r="D63" s="16">
        <v>0</v>
      </c>
      <c r="E63" s="15" t="s">
        <v>324</v>
      </c>
      <c r="F63" s="15" t="s">
        <v>174</v>
      </c>
      <c r="G63" s="20">
        <v>93.994</v>
      </c>
      <c r="H63" s="18"/>
      <c r="I63" s="19">
        <f t="shared" ref="I63" si="16">+D63</f>
        <v>0</v>
      </c>
      <c r="J63" s="19" t="s">
        <v>64</v>
      </c>
      <c r="K63" s="19" t="s">
        <v>64</v>
      </c>
      <c r="N63" s="9">
        <v>1311</v>
      </c>
      <c r="O63" s="9">
        <v>4543</v>
      </c>
      <c r="P63" s="9">
        <v>0</v>
      </c>
      <c r="Q63" s="137">
        <v>0</v>
      </c>
    </row>
    <row r="64" spans="1:17">
      <c r="A64" s="114">
        <v>1271</v>
      </c>
      <c r="B64" s="114">
        <v>5351</v>
      </c>
      <c r="C64" s="119">
        <v>0</v>
      </c>
      <c r="D64" s="16">
        <v>12042</v>
      </c>
      <c r="E64" s="15" t="s">
        <v>17</v>
      </c>
      <c r="F64" s="15" t="s">
        <v>17</v>
      </c>
      <c r="G64" s="17" t="s">
        <v>5</v>
      </c>
      <c r="H64" s="18"/>
      <c r="I64" s="19" t="s">
        <v>64</v>
      </c>
      <c r="J64" s="19">
        <f>+D64</f>
        <v>12042</v>
      </c>
      <c r="K64" s="19" t="s">
        <v>64</v>
      </c>
      <c r="N64" s="9">
        <v>1311</v>
      </c>
      <c r="O64" s="9">
        <v>4601</v>
      </c>
      <c r="P64" s="9" t="s">
        <v>38</v>
      </c>
      <c r="Q64" s="137">
        <v>0</v>
      </c>
    </row>
    <row r="65" spans="1:17">
      <c r="A65" s="114">
        <v>1271</v>
      </c>
      <c r="B65" s="114">
        <v>5351</v>
      </c>
      <c r="C65" s="115" t="s">
        <v>10</v>
      </c>
      <c r="D65" s="16">
        <v>467</v>
      </c>
      <c r="E65" s="15" t="s">
        <v>385</v>
      </c>
      <c r="F65" s="15" t="s">
        <v>174</v>
      </c>
      <c r="G65" s="20">
        <v>93.994</v>
      </c>
      <c r="H65" s="18"/>
      <c r="I65" s="19">
        <f t="shared" ref="I65" si="17">+D65</f>
        <v>467</v>
      </c>
      <c r="J65" s="19" t="s">
        <v>64</v>
      </c>
      <c r="K65" s="19" t="s">
        <v>64</v>
      </c>
      <c r="N65" s="9">
        <v>1311</v>
      </c>
      <c r="O65" s="9" t="s">
        <v>197</v>
      </c>
      <c r="P65" s="9" t="s">
        <v>39</v>
      </c>
      <c r="Q65" s="137">
        <v>0</v>
      </c>
    </row>
    <row r="66" spans="1:17">
      <c r="A66" s="114">
        <v>1271</v>
      </c>
      <c r="B66" s="114">
        <v>5745</v>
      </c>
      <c r="C66" s="119">
        <v>0</v>
      </c>
      <c r="D66" s="16">
        <v>0</v>
      </c>
      <c r="E66" s="15" t="s">
        <v>17</v>
      </c>
      <c r="F66" s="15" t="s">
        <v>17</v>
      </c>
      <c r="G66" s="17" t="s">
        <v>5</v>
      </c>
      <c r="H66" s="18"/>
      <c r="I66" s="19" t="s">
        <v>64</v>
      </c>
      <c r="J66" s="19">
        <f>+D66</f>
        <v>0</v>
      </c>
      <c r="K66" s="19" t="s">
        <v>64</v>
      </c>
      <c r="N66" s="9">
        <v>1311</v>
      </c>
      <c r="O66" s="9" t="s">
        <v>246</v>
      </c>
      <c r="P66" s="9" t="s">
        <v>39</v>
      </c>
      <c r="Q66" s="137">
        <v>0</v>
      </c>
    </row>
    <row r="67" spans="1:17">
      <c r="A67" s="114">
        <v>1271</v>
      </c>
      <c r="B67" s="114">
        <v>5745</v>
      </c>
      <c r="C67" s="115" t="s">
        <v>10</v>
      </c>
      <c r="D67" s="16">
        <v>69445</v>
      </c>
      <c r="E67" s="15" t="s">
        <v>17</v>
      </c>
      <c r="F67" s="15" t="s">
        <v>184</v>
      </c>
      <c r="G67" s="20">
        <v>93.994</v>
      </c>
      <c r="H67" s="18"/>
      <c r="I67" s="19">
        <f t="shared" ref="I67" si="18">+D67</f>
        <v>69445</v>
      </c>
      <c r="J67" s="19" t="s">
        <v>64</v>
      </c>
      <c r="K67" s="19" t="s">
        <v>64</v>
      </c>
      <c r="N67" s="9">
        <v>1311</v>
      </c>
      <c r="O67" s="9" t="s">
        <v>333</v>
      </c>
      <c r="P67" s="9" t="s">
        <v>39</v>
      </c>
      <c r="Q67" s="137">
        <v>0</v>
      </c>
    </row>
    <row r="68" spans="1:17" ht="24">
      <c r="A68" s="114">
        <v>1271</v>
      </c>
      <c r="B68" s="114">
        <v>7817</v>
      </c>
      <c r="C68" s="115" t="s">
        <v>306</v>
      </c>
      <c r="D68" s="16">
        <v>0</v>
      </c>
      <c r="E68" s="15" t="s">
        <v>329</v>
      </c>
      <c r="F68" s="15" t="s">
        <v>311</v>
      </c>
      <c r="G68" s="20">
        <v>93.391000000000005</v>
      </c>
      <c r="H68" s="18"/>
      <c r="I68" s="19">
        <f t="shared" ref="I68" si="19">+D68</f>
        <v>0</v>
      </c>
      <c r="J68" s="19" t="s">
        <v>64</v>
      </c>
      <c r="K68" s="19" t="s">
        <v>64</v>
      </c>
      <c r="N68" s="9">
        <v>1311</v>
      </c>
      <c r="O68" s="9" t="s">
        <v>334</v>
      </c>
      <c r="P68" s="9" t="s">
        <v>39</v>
      </c>
      <c r="Q68" s="137">
        <v>0</v>
      </c>
    </row>
    <row r="69" spans="1:17" ht="24">
      <c r="A69" s="114">
        <v>1311</v>
      </c>
      <c r="B69" s="115">
        <v>4300</v>
      </c>
      <c r="C69" s="115" t="s">
        <v>35</v>
      </c>
      <c r="D69" s="16">
        <v>0</v>
      </c>
      <c r="E69" s="15" t="s">
        <v>330</v>
      </c>
      <c r="F69" s="15" t="s">
        <v>177</v>
      </c>
      <c r="G69" s="20">
        <v>93.94</v>
      </c>
      <c r="H69" s="18"/>
      <c r="I69" s="19">
        <f t="shared" ref="I69:I71" si="20">+D69</f>
        <v>0</v>
      </c>
      <c r="J69" s="19" t="s">
        <v>64</v>
      </c>
      <c r="K69" s="19" t="s">
        <v>64</v>
      </c>
      <c r="N69" s="9">
        <v>1311</v>
      </c>
      <c r="O69" s="9" t="s">
        <v>334</v>
      </c>
      <c r="P69" s="9" t="s">
        <v>389</v>
      </c>
      <c r="Q69" s="137">
        <v>0</v>
      </c>
    </row>
    <row r="70" spans="1:17">
      <c r="A70" s="114">
        <v>1311</v>
      </c>
      <c r="B70" s="114">
        <v>4536</v>
      </c>
      <c r="C70" s="115" t="s">
        <v>36</v>
      </c>
      <c r="D70" s="16">
        <v>300</v>
      </c>
      <c r="E70" s="15" t="s">
        <v>37</v>
      </c>
      <c r="F70" s="15" t="s">
        <v>0</v>
      </c>
      <c r="G70" s="17" t="s">
        <v>5</v>
      </c>
      <c r="H70" s="18"/>
      <c r="I70" s="19" t="s">
        <v>64</v>
      </c>
      <c r="J70" s="19">
        <f>+D70</f>
        <v>300</v>
      </c>
      <c r="K70" s="19" t="s">
        <v>64</v>
      </c>
      <c r="N70" s="9">
        <v>1311</v>
      </c>
      <c r="O70" s="9">
        <v>5586</v>
      </c>
      <c r="P70" s="9">
        <v>4</v>
      </c>
      <c r="Q70" s="137">
        <v>0</v>
      </c>
    </row>
    <row r="71" spans="1:17">
      <c r="A71" s="114">
        <v>1311</v>
      </c>
      <c r="B71" s="114">
        <v>4536</v>
      </c>
      <c r="C71" s="115" t="s">
        <v>188</v>
      </c>
      <c r="D71" s="16">
        <v>0</v>
      </c>
      <c r="E71" s="15" t="s">
        <v>330</v>
      </c>
      <c r="F71" s="15" t="s">
        <v>37</v>
      </c>
      <c r="G71" s="20">
        <v>93.991</v>
      </c>
      <c r="H71" s="18"/>
      <c r="I71" s="19">
        <f t="shared" si="20"/>
        <v>0</v>
      </c>
      <c r="J71" s="19" t="s">
        <v>64</v>
      </c>
      <c r="K71" s="19" t="s">
        <v>64</v>
      </c>
      <c r="N71" s="9">
        <v>1311</v>
      </c>
      <c r="O71" s="9">
        <v>7004</v>
      </c>
      <c r="P71" s="9" t="s">
        <v>198</v>
      </c>
      <c r="Q71" s="137">
        <v>0</v>
      </c>
    </row>
    <row r="72" spans="1:17">
      <c r="A72" s="114">
        <v>1311</v>
      </c>
      <c r="B72" s="114">
        <v>4536</v>
      </c>
      <c r="C72" s="115" t="s">
        <v>38</v>
      </c>
      <c r="D72" s="16">
        <v>0</v>
      </c>
      <c r="E72" s="15" t="s">
        <v>37</v>
      </c>
      <c r="F72" s="15" t="s">
        <v>0</v>
      </c>
      <c r="G72" s="17" t="s">
        <v>5</v>
      </c>
      <c r="H72" s="18"/>
      <c r="I72" s="19" t="s">
        <v>64</v>
      </c>
      <c r="J72" s="19">
        <f>+D72</f>
        <v>0</v>
      </c>
      <c r="K72" s="19" t="s">
        <v>64</v>
      </c>
      <c r="N72" s="9">
        <v>1311</v>
      </c>
      <c r="O72" s="9" t="s">
        <v>247</v>
      </c>
      <c r="P72" s="9" t="s">
        <v>248</v>
      </c>
      <c r="Q72" s="137">
        <v>0</v>
      </c>
    </row>
    <row r="73" spans="1:17">
      <c r="A73" s="114">
        <v>1311</v>
      </c>
      <c r="B73" s="114">
        <v>4536</v>
      </c>
      <c r="C73" s="115" t="s">
        <v>331</v>
      </c>
      <c r="D73" s="16">
        <v>1200</v>
      </c>
      <c r="E73" s="15" t="s">
        <v>330</v>
      </c>
      <c r="F73" s="15" t="s">
        <v>37</v>
      </c>
      <c r="G73" s="17" t="s">
        <v>5</v>
      </c>
      <c r="H73" s="18"/>
      <c r="I73" s="19" t="s">
        <v>64</v>
      </c>
      <c r="J73" s="19">
        <f>+D73</f>
        <v>1200</v>
      </c>
      <c r="K73" s="19" t="s">
        <v>64</v>
      </c>
      <c r="N73" s="9">
        <v>1311</v>
      </c>
      <c r="O73" s="9" t="s">
        <v>335</v>
      </c>
      <c r="P73" s="9" t="s">
        <v>248</v>
      </c>
      <c r="Q73" s="137">
        <v>0</v>
      </c>
    </row>
    <row r="74" spans="1:17">
      <c r="A74" s="114">
        <v>1311</v>
      </c>
      <c r="B74" s="114">
        <v>4541</v>
      </c>
      <c r="C74" s="115" t="s">
        <v>36</v>
      </c>
      <c r="D74" s="16">
        <v>0</v>
      </c>
      <c r="E74" s="15" t="s">
        <v>154</v>
      </c>
      <c r="F74" s="15" t="s">
        <v>0</v>
      </c>
      <c r="G74" s="17" t="s">
        <v>5</v>
      </c>
      <c r="H74" s="18"/>
      <c r="I74" s="19" t="s">
        <v>64</v>
      </c>
      <c r="J74" s="19">
        <f t="shared" ref="J74:J82" si="21">+D74</f>
        <v>0</v>
      </c>
      <c r="K74" s="19" t="s">
        <v>64</v>
      </c>
      <c r="N74" s="9">
        <v>1311</v>
      </c>
      <c r="O74" s="9">
        <v>7200</v>
      </c>
      <c r="P74" s="9" t="s">
        <v>175</v>
      </c>
      <c r="Q74" s="137">
        <v>0</v>
      </c>
    </row>
    <row r="75" spans="1:17" ht="24">
      <c r="A75" s="114">
        <v>1311</v>
      </c>
      <c r="B75" s="114">
        <v>4541</v>
      </c>
      <c r="C75" s="115" t="s">
        <v>38</v>
      </c>
      <c r="D75" s="16">
        <v>0</v>
      </c>
      <c r="E75" s="15" t="s">
        <v>155</v>
      </c>
      <c r="F75" s="15" t="s">
        <v>37</v>
      </c>
      <c r="G75" s="17" t="s">
        <v>5</v>
      </c>
      <c r="H75" s="18"/>
      <c r="I75" s="19" t="s">
        <v>64</v>
      </c>
      <c r="J75" s="19">
        <f t="shared" si="21"/>
        <v>0</v>
      </c>
      <c r="K75" s="19" t="s">
        <v>64</v>
      </c>
      <c r="N75" s="9">
        <v>1311</v>
      </c>
      <c r="O75" s="9" t="s">
        <v>373</v>
      </c>
      <c r="P75" s="9" t="s">
        <v>372</v>
      </c>
      <c r="Q75" s="137">
        <v>0</v>
      </c>
    </row>
    <row r="76" spans="1:17" ht="24">
      <c r="A76" s="114">
        <v>1311</v>
      </c>
      <c r="B76" s="114">
        <v>4541</v>
      </c>
      <c r="C76" s="115" t="s">
        <v>331</v>
      </c>
      <c r="D76" s="16">
        <v>0</v>
      </c>
      <c r="E76" s="15" t="s">
        <v>155</v>
      </c>
      <c r="F76" s="15" t="s">
        <v>37</v>
      </c>
      <c r="G76" s="17" t="s">
        <v>5</v>
      </c>
      <c r="H76" s="18"/>
      <c r="I76" s="19" t="s">
        <v>64</v>
      </c>
      <c r="J76" s="19">
        <f t="shared" ref="J76" si="22">+D76</f>
        <v>0</v>
      </c>
      <c r="K76" s="19" t="s">
        <v>64</v>
      </c>
      <c r="N76" s="9">
        <v>1311</v>
      </c>
      <c r="O76" s="9" t="s">
        <v>373</v>
      </c>
      <c r="P76" s="9" t="s">
        <v>390</v>
      </c>
      <c r="Q76" s="137">
        <v>0</v>
      </c>
    </row>
    <row r="77" spans="1:17" ht="24">
      <c r="A77" s="114">
        <v>1311</v>
      </c>
      <c r="B77" s="114">
        <v>4542</v>
      </c>
      <c r="C77" s="115" t="s">
        <v>36</v>
      </c>
      <c r="D77" s="16">
        <v>0</v>
      </c>
      <c r="E77" s="15" t="s">
        <v>155</v>
      </c>
      <c r="F77" s="15" t="s">
        <v>0</v>
      </c>
      <c r="G77" s="17" t="s">
        <v>5</v>
      </c>
      <c r="H77" s="18"/>
      <c r="I77" s="19" t="s">
        <v>64</v>
      </c>
      <c r="J77" s="19">
        <f t="shared" si="21"/>
        <v>0</v>
      </c>
      <c r="K77" s="19" t="s">
        <v>64</v>
      </c>
      <c r="N77" s="9">
        <v>1311</v>
      </c>
      <c r="O77" s="9">
        <v>9806</v>
      </c>
      <c r="P77" s="9">
        <v>0</v>
      </c>
      <c r="Q77" s="137">
        <v>0</v>
      </c>
    </row>
    <row r="78" spans="1:17">
      <c r="A78" s="114">
        <v>1311</v>
      </c>
      <c r="B78" s="114">
        <v>4542</v>
      </c>
      <c r="C78" s="115" t="s">
        <v>38</v>
      </c>
      <c r="D78" s="16">
        <v>0</v>
      </c>
      <c r="E78" s="15" t="s">
        <v>332</v>
      </c>
      <c r="F78" s="15" t="s">
        <v>37</v>
      </c>
      <c r="G78" s="17" t="s">
        <v>5</v>
      </c>
      <c r="H78" s="18"/>
      <c r="I78" s="19" t="s">
        <v>64</v>
      </c>
      <c r="J78" s="19">
        <f t="shared" ref="J78" si="23">+D78</f>
        <v>0</v>
      </c>
      <c r="K78" s="19" t="s">
        <v>64</v>
      </c>
      <c r="N78" s="9">
        <v>1311</v>
      </c>
      <c r="O78" s="9">
        <v>9809</v>
      </c>
      <c r="P78" s="9">
        <v>0</v>
      </c>
      <c r="Q78" s="137">
        <v>0</v>
      </c>
    </row>
    <row r="79" spans="1:17">
      <c r="A79" s="114">
        <v>1311</v>
      </c>
      <c r="B79" s="114">
        <v>4542</v>
      </c>
      <c r="C79" s="115" t="s">
        <v>331</v>
      </c>
      <c r="D79" s="16">
        <v>0</v>
      </c>
      <c r="E79" s="15" t="s">
        <v>332</v>
      </c>
      <c r="F79" s="15" t="s">
        <v>37</v>
      </c>
      <c r="G79" s="17" t="s">
        <v>5</v>
      </c>
      <c r="H79" s="18"/>
      <c r="I79" s="19" t="s">
        <v>64</v>
      </c>
      <c r="J79" s="19">
        <f t="shared" si="21"/>
        <v>0</v>
      </c>
      <c r="K79" s="19" t="s">
        <v>64</v>
      </c>
      <c r="N79" s="9">
        <v>1311</v>
      </c>
      <c r="O79" s="9" t="s">
        <v>202</v>
      </c>
      <c r="P79" s="9" t="s">
        <v>35</v>
      </c>
      <c r="Q79" s="137">
        <v>0</v>
      </c>
    </row>
    <row r="80" spans="1:17" s="112" customFormat="1">
      <c r="A80" s="116">
        <v>1311</v>
      </c>
      <c r="B80" s="116">
        <v>4543</v>
      </c>
      <c r="C80" s="120">
        <v>0</v>
      </c>
      <c r="D80" s="16">
        <v>0</v>
      </c>
      <c r="E80" s="111" t="s">
        <v>332</v>
      </c>
      <c r="F80" s="111" t="s">
        <v>388</v>
      </c>
      <c r="G80" s="24" t="s">
        <v>5</v>
      </c>
      <c r="H80" s="21"/>
      <c r="I80" s="22" t="s">
        <v>64</v>
      </c>
      <c r="J80" s="22">
        <f t="shared" si="21"/>
        <v>0</v>
      </c>
      <c r="K80" s="22" t="s">
        <v>64</v>
      </c>
      <c r="N80" s="9">
        <v>1311</v>
      </c>
      <c r="O80" s="9" t="s">
        <v>252</v>
      </c>
      <c r="P80" s="9" t="s">
        <v>35</v>
      </c>
      <c r="Q80" s="137">
        <v>0</v>
      </c>
    </row>
    <row r="81" spans="1:17">
      <c r="A81" s="114">
        <v>1311</v>
      </c>
      <c r="B81" s="114">
        <v>4601</v>
      </c>
      <c r="C81" s="115" t="s">
        <v>36</v>
      </c>
      <c r="D81" s="16">
        <v>140.72999999999999</v>
      </c>
      <c r="E81" s="15" t="s">
        <v>159</v>
      </c>
      <c r="F81" s="15" t="s">
        <v>0</v>
      </c>
      <c r="G81" s="17" t="s">
        <v>5</v>
      </c>
      <c r="H81" s="18"/>
      <c r="I81" s="19" t="s">
        <v>64</v>
      </c>
      <c r="J81" s="19">
        <f t="shared" si="21"/>
        <v>140.72999999999999</v>
      </c>
      <c r="K81" s="19" t="s">
        <v>64</v>
      </c>
      <c r="N81" s="9">
        <v>1311</v>
      </c>
      <c r="O81" s="9" t="s">
        <v>336</v>
      </c>
      <c r="P81" s="9" t="s">
        <v>35</v>
      </c>
      <c r="Q81" s="137">
        <v>0</v>
      </c>
    </row>
    <row r="82" spans="1:17">
      <c r="A82" s="114">
        <v>1311</v>
      </c>
      <c r="B82" s="114">
        <v>4601</v>
      </c>
      <c r="C82" s="115" t="s">
        <v>38</v>
      </c>
      <c r="D82" s="16">
        <v>0</v>
      </c>
      <c r="E82" s="15" t="s">
        <v>159</v>
      </c>
      <c r="F82" s="15" t="s">
        <v>37</v>
      </c>
      <c r="G82" s="17" t="s">
        <v>5</v>
      </c>
      <c r="H82" s="18"/>
      <c r="I82" s="19" t="s">
        <v>64</v>
      </c>
      <c r="J82" s="19">
        <f t="shared" si="21"/>
        <v>0</v>
      </c>
      <c r="K82" s="19" t="s">
        <v>64</v>
      </c>
      <c r="N82" s="9">
        <v>1311</v>
      </c>
      <c r="O82" s="9">
        <v>9820</v>
      </c>
      <c r="P82" s="9" t="s">
        <v>35</v>
      </c>
      <c r="Q82" s="137">
        <v>0</v>
      </c>
    </row>
    <row r="83" spans="1:17">
      <c r="A83" s="114">
        <v>1311</v>
      </c>
      <c r="B83" s="114">
        <v>4601</v>
      </c>
      <c r="C83" s="115" t="s">
        <v>331</v>
      </c>
      <c r="D83" s="16">
        <v>1503</v>
      </c>
      <c r="E83" s="15" t="s">
        <v>159</v>
      </c>
      <c r="F83" s="15" t="s">
        <v>244</v>
      </c>
      <c r="G83" s="17" t="s">
        <v>5</v>
      </c>
      <c r="H83" s="18"/>
      <c r="I83" s="19" t="s">
        <v>64</v>
      </c>
      <c r="J83" s="19">
        <f t="shared" ref="J83" si="24">+D83</f>
        <v>1503</v>
      </c>
      <c r="K83" s="19" t="s">
        <v>64</v>
      </c>
      <c r="N83" s="9">
        <v>1311</v>
      </c>
      <c r="O83" s="9" t="s">
        <v>203</v>
      </c>
      <c r="P83" s="9" t="s">
        <v>35</v>
      </c>
      <c r="Q83" s="137">
        <v>0</v>
      </c>
    </row>
    <row r="84" spans="1:17" ht="24">
      <c r="A84" s="114">
        <v>1311</v>
      </c>
      <c r="B84" s="115" t="s">
        <v>197</v>
      </c>
      <c r="C84" s="115" t="s">
        <v>39</v>
      </c>
      <c r="D84" s="16">
        <v>0</v>
      </c>
      <c r="E84" s="15" t="s">
        <v>244</v>
      </c>
      <c r="F84" s="15" t="s">
        <v>245</v>
      </c>
      <c r="G84" s="20">
        <v>93.977000000000004</v>
      </c>
      <c r="H84" s="18"/>
      <c r="I84" s="19">
        <f t="shared" ref="I84:I96" si="25">+D84</f>
        <v>0</v>
      </c>
      <c r="J84" s="19" t="s">
        <v>64</v>
      </c>
      <c r="K84" s="19" t="s">
        <v>64</v>
      </c>
      <c r="N84" s="9">
        <v>1311</v>
      </c>
      <c r="O84" s="9" t="s">
        <v>253</v>
      </c>
      <c r="P84" s="9" t="s">
        <v>35</v>
      </c>
      <c r="Q84" s="137">
        <v>0</v>
      </c>
    </row>
    <row r="85" spans="1:17" ht="24">
      <c r="A85" s="114">
        <v>1311</v>
      </c>
      <c r="B85" s="115" t="s">
        <v>246</v>
      </c>
      <c r="C85" s="115" t="s">
        <v>39</v>
      </c>
      <c r="D85" s="16">
        <v>0</v>
      </c>
      <c r="E85" s="15" t="s">
        <v>244</v>
      </c>
      <c r="F85" s="15" t="s">
        <v>245</v>
      </c>
      <c r="G85" s="20">
        <v>93.977000000000004</v>
      </c>
      <c r="H85" s="18"/>
      <c r="I85" s="19">
        <f t="shared" ref="I85" si="26">+D85</f>
        <v>0</v>
      </c>
      <c r="J85" s="19" t="s">
        <v>64</v>
      </c>
      <c r="K85" s="19" t="s">
        <v>64</v>
      </c>
      <c r="N85" s="9">
        <v>1311</v>
      </c>
      <c r="O85" s="9" t="s">
        <v>337</v>
      </c>
      <c r="P85" s="9" t="s">
        <v>35</v>
      </c>
      <c r="Q85" s="137">
        <v>0</v>
      </c>
    </row>
    <row r="86" spans="1:17" ht="24">
      <c r="A86" s="114">
        <v>1311</v>
      </c>
      <c r="B86" s="115" t="s">
        <v>333</v>
      </c>
      <c r="C86" s="115" t="s">
        <v>39</v>
      </c>
      <c r="D86" s="16">
        <v>0</v>
      </c>
      <c r="E86" s="15" t="s">
        <v>244</v>
      </c>
      <c r="F86" s="15" t="s">
        <v>245</v>
      </c>
      <c r="G86" s="20">
        <v>93.977000000000004</v>
      </c>
      <c r="H86" s="18"/>
      <c r="I86" s="19">
        <f t="shared" si="25"/>
        <v>0</v>
      </c>
      <c r="J86" s="19" t="s">
        <v>64</v>
      </c>
      <c r="K86" s="19" t="s">
        <v>64</v>
      </c>
      <c r="N86" s="9">
        <v>1313</v>
      </c>
      <c r="O86" s="9" t="s">
        <v>204</v>
      </c>
      <c r="P86" s="9" t="s">
        <v>189</v>
      </c>
      <c r="Q86" s="137">
        <v>0</v>
      </c>
    </row>
    <row r="87" spans="1:17" ht="24">
      <c r="A87" s="114">
        <v>1311</v>
      </c>
      <c r="B87" s="115">
        <v>4631</v>
      </c>
      <c r="C87" s="115" t="s">
        <v>39</v>
      </c>
      <c r="D87" s="16">
        <v>100</v>
      </c>
      <c r="E87" s="15" t="s">
        <v>244</v>
      </c>
      <c r="F87" s="15" t="s">
        <v>245</v>
      </c>
      <c r="G87" s="20">
        <v>93.977000000000004</v>
      </c>
      <c r="H87" s="18"/>
      <c r="I87" s="19">
        <f t="shared" ref="I87:I88" si="27">+D87</f>
        <v>100</v>
      </c>
      <c r="J87" s="19" t="s">
        <v>64</v>
      </c>
      <c r="K87" s="19" t="s">
        <v>64</v>
      </c>
      <c r="N87" s="9">
        <v>1313</v>
      </c>
      <c r="O87" s="9" t="s">
        <v>282</v>
      </c>
      <c r="P87" s="9" t="s">
        <v>189</v>
      </c>
      <c r="Q87" s="137">
        <v>0</v>
      </c>
    </row>
    <row r="88" spans="1:17" s="112" customFormat="1" ht="24">
      <c r="A88" s="114">
        <v>1311</v>
      </c>
      <c r="B88" s="115" t="s">
        <v>334</v>
      </c>
      <c r="C88" s="115" t="s">
        <v>39</v>
      </c>
      <c r="D88" s="16">
        <v>0</v>
      </c>
      <c r="E88" s="15" t="s">
        <v>244</v>
      </c>
      <c r="F88" s="15" t="s">
        <v>245</v>
      </c>
      <c r="G88" s="20">
        <v>93.977000000000004</v>
      </c>
      <c r="H88" s="18"/>
      <c r="I88" s="19">
        <f t="shared" si="27"/>
        <v>0</v>
      </c>
      <c r="J88" s="19" t="s">
        <v>64</v>
      </c>
      <c r="K88" s="19" t="s">
        <v>64</v>
      </c>
      <c r="N88" s="9">
        <v>1313</v>
      </c>
      <c r="O88" s="9" t="s">
        <v>339</v>
      </c>
      <c r="P88" s="9" t="s">
        <v>189</v>
      </c>
      <c r="Q88" s="137">
        <v>0</v>
      </c>
    </row>
    <row r="89" spans="1:17" ht="24">
      <c r="A89" s="116">
        <v>1311</v>
      </c>
      <c r="B89" s="117" t="s">
        <v>334</v>
      </c>
      <c r="C89" s="117" t="s">
        <v>389</v>
      </c>
      <c r="D89" s="16">
        <v>0</v>
      </c>
      <c r="E89" s="111" t="s">
        <v>244</v>
      </c>
      <c r="F89" s="111" t="s">
        <v>245</v>
      </c>
      <c r="G89" s="23">
        <v>93.977000000000004</v>
      </c>
      <c r="H89" s="21"/>
      <c r="I89" s="22">
        <f t="shared" si="25"/>
        <v>0</v>
      </c>
      <c r="J89" s="22" t="s">
        <v>64</v>
      </c>
      <c r="K89" s="22" t="s">
        <v>64</v>
      </c>
      <c r="N89" s="9">
        <v>1320</v>
      </c>
      <c r="O89" s="9">
        <v>3100</v>
      </c>
      <c r="P89" s="9" t="s">
        <v>391</v>
      </c>
      <c r="Q89" s="137">
        <v>0</v>
      </c>
    </row>
    <row r="90" spans="1:17" s="112" customFormat="1">
      <c r="A90" s="116">
        <v>1311</v>
      </c>
      <c r="B90" s="117">
        <v>5586</v>
      </c>
      <c r="C90" s="120">
        <v>4</v>
      </c>
      <c r="D90" s="16">
        <v>0</v>
      </c>
      <c r="E90" s="111" t="s">
        <v>156</v>
      </c>
      <c r="F90" s="111" t="s">
        <v>0</v>
      </c>
      <c r="G90" s="24" t="s">
        <v>5</v>
      </c>
      <c r="H90" s="21"/>
      <c r="I90" s="22" t="s">
        <v>64</v>
      </c>
      <c r="J90" s="22">
        <f t="shared" ref="J90" si="28">+D90</f>
        <v>0</v>
      </c>
      <c r="K90" s="22" t="s">
        <v>64</v>
      </c>
      <c r="N90" s="9">
        <v>1320</v>
      </c>
      <c r="O90" s="9" t="s">
        <v>340</v>
      </c>
      <c r="P90" s="9" t="s">
        <v>122</v>
      </c>
      <c r="Q90" s="137">
        <v>0</v>
      </c>
    </row>
    <row r="91" spans="1:17" ht="24">
      <c r="A91" s="121">
        <v>1311</v>
      </c>
      <c r="B91" s="122">
        <v>7004</v>
      </c>
      <c r="C91" s="122" t="s">
        <v>198</v>
      </c>
      <c r="D91" s="16">
        <v>0</v>
      </c>
      <c r="E91" s="25" t="s">
        <v>199</v>
      </c>
      <c r="F91" s="25" t="s">
        <v>200</v>
      </c>
      <c r="G91" s="69">
        <v>93.117999999999995</v>
      </c>
      <c r="H91" s="18"/>
      <c r="I91" s="19">
        <f t="shared" si="25"/>
        <v>0</v>
      </c>
      <c r="J91" s="67" t="s">
        <v>64</v>
      </c>
      <c r="K91" s="67" t="s">
        <v>64</v>
      </c>
      <c r="N91" s="9">
        <v>1320</v>
      </c>
      <c r="O91" s="9">
        <v>3355</v>
      </c>
      <c r="P91" s="9">
        <v>4</v>
      </c>
      <c r="Q91" s="137">
        <v>0</v>
      </c>
    </row>
    <row r="92" spans="1:17" ht="36">
      <c r="A92" s="121">
        <v>1311</v>
      </c>
      <c r="B92" s="122" t="s">
        <v>247</v>
      </c>
      <c r="C92" s="122" t="s">
        <v>248</v>
      </c>
      <c r="D92" s="16">
        <v>0</v>
      </c>
      <c r="E92" s="25" t="s">
        <v>249</v>
      </c>
      <c r="F92" s="25" t="s">
        <v>250</v>
      </c>
      <c r="G92" s="69">
        <v>93.94</v>
      </c>
      <c r="H92" s="18"/>
      <c r="I92" s="19">
        <f t="shared" ref="I92" si="29">+D92</f>
        <v>0</v>
      </c>
      <c r="J92" s="67" t="s">
        <v>64</v>
      </c>
      <c r="K92" s="67" t="s">
        <v>64</v>
      </c>
      <c r="N92" s="9">
        <v>1331</v>
      </c>
      <c r="O92" s="9">
        <v>6220</v>
      </c>
      <c r="P92" s="9" t="s">
        <v>263</v>
      </c>
      <c r="Q92" s="137">
        <v>0</v>
      </c>
    </row>
    <row r="93" spans="1:17" ht="36">
      <c r="A93" s="121">
        <v>1311</v>
      </c>
      <c r="B93" s="122" t="s">
        <v>335</v>
      </c>
      <c r="C93" s="122" t="s">
        <v>248</v>
      </c>
      <c r="D93" s="16">
        <v>0</v>
      </c>
      <c r="E93" s="25" t="s">
        <v>249</v>
      </c>
      <c r="F93" s="25" t="s">
        <v>250</v>
      </c>
      <c r="G93" s="69">
        <v>93.94</v>
      </c>
      <c r="H93" s="18"/>
      <c r="I93" s="19">
        <f t="shared" si="25"/>
        <v>0</v>
      </c>
      <c r="J93" s="67" t="s">
        <v>64</v>
      </c>
      <c r="K93" s="67" t="s">
        <v>64</v>
      </c>
      <c r="N93" s="9">
        <v>1331</v>
      </c>
      <c r="O93" s="9" t="s">
        <v>256</v>
      </c>
      <c r="P93" s="9" t="s">
        <v>257</v>
      </c>
      <c r="Q93" s="137">
        <v>0</v>
      </c>
    </row>
    <row r="94" spans="1:17" ht="25.5" customHeight="1">
      <c r="A94" s="114">
        <v>1311</v>
      </c>
      <c r="B94" s="115">
        <v>7200</v>
      </c>
      <c r="C94" s="115" t="s">
        <v>175</v>
      </c>
      <c r="D94" s="16">
        <v>0</v>
      </c>
      <c r="E94" s="15" t="s">
        <v>153</v>
      </c>
      <c r="F94" s="15" t="s">
        <v>288</v>
      </c>
      <c r="G94" s="20">
        <v>93.27</v>
      </c>
      <c r="H94" s="18"/>
      <c r="I94" s="19">
        <f t="shared" si="25"/>
        <v>0</v>
      </c>
      <c r="J94" s="19" t="s">
        <v>64</v>
      </c>
      <c r="K94" s="19" t="s">
        <v>64</v>
      </c>
      <c r="N94" s="9">
        <v>1331</v>
      </c>
      <c r="O94" s="9" t="s">
        <v>260</v>
      </c>
      <c r="P94" s="9" t="s">
        <v>259</v>
      </c>
      <c r="Q94" s="137">
        <v>0</v>
      </c>
    </row>
    <row r="95" spans="1:17" s="112" customFormat="1" ht="25.5" customHeight="1">
      <c r="A95" s="123">
        <v>1311</v>
      </c>
      <c r="B95" s="124" t="s">
        <v>373</v>
      </c>
      <c r="C95" s="124" t="s">
        <v>372</v>
      </c>
      <c r="D95" s="16">
        <v>0</v>
      </c>
      <c r="E95" s="63" t="s">
        <v>156</v>
      </c>
      <c r="F95" s="63" t="s">
        <v>143</v>
      </c>
      <c r="G95" s="64">
        <v>93.917000000000002</v>
      </c>
      <c r="H95" s="126"/>
      <c r="I95" s="22">
        <f t="shared" si="25"/>
        <v>0</v>
      </c>
      <c r="J95" s="52" t="s">
        <v>64</v>
      </c>
      <c r="K95" s="52" t="s">
        <v>64</v>
      </c>
      <c r="N95" s="9">
        <v>1331</v>
      </c>
      <c r="O95" s="9" t="s">
        <v>261</v>
      </c>
      <c r="P95" s="9" t="s">
        <v>178</v>
      </c>
      <c r="Q95" s="137">
        <v>0</v>
      </c>
    </row>
    <row r="96" spans="1:17" s="112" customFormat="1" ht="25.5" customHeight="1">
      <c r="A96" s="123">
        <v>1311</v>
      </c>
      <c r="B96" s="124" t="s">
        <v>373</v>
      </c>
      <c r="C96" s="124" t="s">
        <v>390</v>
      </c>
      <c r="D96" s="16">
        <v>0</v>
      </c>
      <c r="E96" s="63" t="s">
        <v>156</v>
      </c>
      <c r="F96" s="63" t="s">
        <v>143</v>
      </c>
      <c r="G96" s="64">
        <v>93.917000000000002</v>
      </c>
      <c r="H96" s="126"/>
      <c r="I96" s="22">
        <f t="shared" si="25"/>
        <v>0</v>
      </c>
      <c r="J96" s="52" t="s">
        <v>64</v>
      </c>
      <c r="K96" s="52" t="s">
        <v>64</v>
      </c>
      <c r="N96" s="9">
        <v>1331</v>
      </c>
      <c r="O96" s="9" t="s">
        <v>349</v>
      </c>
      <c r="P96" s="9" t="s">
        <v>178</v>
      </c>
      <c r="Q96" s="137">
        <v>0</v>
      </c>
    </row>
    <row r="97" spans="1:17" ht="36">
      <c r="A97" s="114">
        <v>1311</v>
      </c>
      <c r="B97" s="114">
        <v>9806</v>
      </c>
      <c r="C97" s="119">
        <v>0</v>
      </c>
      <c r="D97" s="16">
        <v>0</v>
      </c>
      <c r="E97" s="15" t="s">
        <v>153</v>
      </c>
      <c r="F97" s="25" t="s">
        <v>250</v>
      </c>
      <c r="G97" s="69">
        <v>93.94</v>
      </c>
      <c r="H97" s="18"/>
      <c r="I97" s="19">
        <f t="shared" ref="I97" si="30">+D97</f>
        <v>0</v>
      </c>
      <c r="J97" s="67" t="s">
        <v>64</v>
      </c>
      <c r="K97" s="67" t="s">
        <v>64</v>
      </c>
      <c r="N97" s="9">
        <v>1331</v>
      </c>
      <c r="O97" s="9" t="s">
        <v>262</v>
      </c>
      <c r="P97" s="9" t="s">
        <v>263</v>
      </c>
      <c r="Q97" s="137">
        <v>0</v>
      </c>
    </row>
    <row r="98" spans="1:17">
      <c r="A98" s="114">
        <v>1311</v>
      </c>
      <c r="B98" s="114">
        <v>9809</v>
      </c>
      <c r="C98" s="119">
        <v>0</v>
      </c>
      <c r="D98" s="16">
        <v>0</v>
      </c>
      <c r="E98" s="15" t="s">
        <v>153</v>
      </c>
      <c r="F98" s="15" t="s">
        <v>251</v>
      </c>
      <c r="G98" s="17" t="s">
        <v>5</v>
      </c>
      <c r="H98" s="18"/>
      <c r="I98" s="19" t="s">
        <v>64</v>
      </c>
      <c r="J98" s="19">
        <f>+D98</f>
        <v>0</v>
      </c>
      <c r="K98" s="19" t="s">
        <v>64</v>
      </c>
      <c r="N98" s="9">
        <v>1332</v>
      </c>
      <c r="O98" s="9" t="s">
        <v>205</v>
      </c>
      <c r="P98" s="9" t="s">
        <v>124</v>
      </c>
      <c r="Q98" s="137">
        <v>0</v>
      </c>
    </row>
    <row r="99" spans="1:17" ht="13.5" customHeight="1">
      <c r="A99" s="114">
        <v>1311</v>
      </c>
      <c r="B99" s="115" t="s">
        <v>202</v>
      </c>
      <c r="C99" s="115" t="s">
        <v>35</v>
      </c>
      <c r="D99" s="16">
        <v>0</v>
      </c>
      <c r="E99" s="15" t="s">
        <v>37</v>
      </c>
      <c r="F99" s="15" t="s">
        <v>177</v>
      </c>
      <c r="G99" s="20">
        <v>93.94</v>
      </c>
      <c r="H99" s="18"/>
      <c r="I99" s="19">
        <f t="shared" ref="I99:I105" si="31">+D99</f>
        <v>0</v>
      </c>
      <c r="J99" s="19" t="s">
        <v>64</v>
      </c>
      <c r="K99" s="19" t="s">
        <v>64</v>
      </c>
      <c r="N99" s="9">
        <v>1332</v>
      </c>
      <c r="O99" s="9">
        <v>5150</v>
      </c>
      <c r="P99" s="9" t="s">
        <v>41</v>
      </c>
      <c r="Q99" s="137">
        <v>0</v>
      </c>
    </row>
    <row r="100" spans="1:17" ht="13.5" customHeight="1">
      <c r="A100" s="114">
        <v>1311</v>
      </c>
      <c r="B100" s="115" t="s">
        <v>252</v>
      </c>
      <c r="C100" s="115" t="s">
        <v>35</v>
      </c>
      <c r="D100" s="16">
        <v>0</v>
      </c>
      <c r="E100" s="15" t="s">
        <v>37</v>
      </c>
      <c r="F100" s="15" t="s">
        <v>177</v>
      </c>
      <c r="G100" s="20">
        <v>93.94</v>
      </c>
      <c r="H100" s="18"/>
      <c r="I100" s="19">
        <f t="shared" ref="I100" si="32">+D100</f>
        <v>0</v>
      </c>
      <c r="J100" s="19" t="s">
        <v>64</v>
      </c>
      <c r="K100" s="19" t="s">
        <v>64</v>
      </c>
      <c r="N100" s="9">
        <v>1332</v>
      </c>
      <c r="O100" s="9">
        <v>5150</v>
      </c>
      <c r="P100" s="9" t="s">
        <v>23</v>
      </c>
      <c r="Q100" s="137">
        <v>0</v>
      </c>
    </row>
    <row r="101" spans="1:17" ht="12.75" customHeight="1">
      <c r="A101" s="114">
        <v>1311</v>
      </c>
      <c r="B101" s="115" t="s">
        <v>336</v>
      </c>
      <c r="C101" s="115" t="s">
        <v>35</v>
      </c>
      <c r="D101" s="16">
        <v>0</v>
      </c>
      <c r="E101" s="15" t="s">
        <v>37</v>
      </c>
      <c r="F101" s="15" t="s">
        <v>177</v>
      </c>
      <c r="G101" s="20">
        <v>93.94</v>
      </c>
      <c r="H101" s="18"/>
      <c r="I101" s="19">
        <f t="shared" si="31"/>
        <v>0</v>
      </c>
      <c r="J101" s="19" t="s">
        <v>64</v>
      </c>
      <c r="K101" s="19" t="s">
        <v>64</v>
      </c>
      <c r="N101" s="9">
        <v>1332</v>
      </c>
      <c r="O101" s="9">
        <v>5166</v>
      </c>
      <c r="P101" s="9" t="s">
        <v>41</v>
      </c>
      <c r="Q101" s="137">
        <v>0</v>
      </c>
    </row>
    <row r="102" spans="1:17" ht="13.5" customHeight="1">
      <c r="A102" s="114">
        <v>1311</v>
      </c>
      <c r="B102" s="115">
        <v>9820</v>
      </c>
      <c r="C102" s="115" t="s">
        <v>35</v>
      </c>
      <c r="D102" s="16">
        <v>0</v>
      </c>
      <c r="E102" s="15" t="s">
        <v>176</v>
      </c>
      <c r="F102" s="15" t="s">
        <v>177</v>
      </c>
      <c r="G102" s="20">
        <v>93.94</v>
      </c>
      <c r="H102" s="18"/>
      <c r="I102" s="19">
        <f t="shared" si="31"/>
        <v>0</v>
      </c>
      <c r="J102" s="19" t="s">
        <v>64</v>
      </c>
      <c r="K102" s="19" t="s">
        <v>64</v>
      </c>
      <c r="N102" s="9">
        <v>1332</v>
      </c>
      <c r="O102" s="9">
        <v>5201</v>
      </c>
      <c r="P102" s="9">
        <v>0</v>
      </c>
      <c r="Q102" s="137">
        <v>0</v>
      </c>
    </row>
    <row r="103" spans="1:17" ht="13.5" customHeight="1">
      <c r="A103" s="114">
        <v>1311</v>
      </c>
      <c r="B103" s="115" t="s">
        <v>203</v>
      </c>
      <c r="C103" s="115" t="s">
        <v>35</v>
      </c>
      <c r="D103" s="16">
        <v>0</v>
      </c>
      <c r="E103" s="15" t="s">
        <v>176</v>
      </c>
      <c r="F103" s="15" t="s">
        <v>177</v>
      </c>
      <c r="G103" s="20">
        <v>93.94</v>
      </c>
      <c r="H103" s="18"/>
      <c r="I103" s="19">
        <f t="shared" si="31"/>
        <v>0</v>
      </c>
      <c r="J103" s="19" t="s">
        <v>64</v>
      </c>
      <c r="K103" s="19" t="s">
        <v>64</v>
      </c>
      <c r="N103" s="9">
        <v>1332</v>
      </c>
      <c r="O103" s="9">
        <v>5301</v>
      </c>
      <c r="P103" s="9">
        <v>0</v>
      </c>
      <c r="Q103" s="137">
        <v>0</v>
      </c>
    </row>
    <row r="104" spans="1:17" ht="13.5" customHeight="1">
      <c r="A104" s="114">
        <v>1311</v>
      </c>
      <c r="B104" s="115" t="s">
        <v>253</v>
      </c>
      <c r="C104" s="115" t="s">
        <v>35</v>
      </c>
      <c r="D104" s="16">
        <v>0</v>
      </c>
      <c r="E104" s="15" t="s">
        <v>176</v>
      </c>
      <c r="F104" s="15" t="s">
        <v>177</v>
      </c>
      <c r="G104" s="20">
        <v>93.94</v>
      </c>
      <c r="H104" s="18"/>
      <c r="I104" s="19">
        <f t="shared" ref="I104" si="33">+D104</f>
        <v>0</v>
      </c>
      <c r="J104" s="19" t="s">
        <v>64</v>
      </c>
      <c r="K104" s="19" t="s">
        <v>64</v>
      </c>
      <c r="N104" s="9">
        <v>1332</v>
      </c>
      <c r="O104" s="9">
        <v>5357</v>
      </c>
      <c r="P104" s="9">
        <v>0</v>
      </c>
      <c r="Q104" s="137">
        <v>0</v>
      </c>
    </row>
    <row r="105" spans="1:17" ht="13.5" customHeight="1">
      <c r="A105" s="114">
        <v>1311</v>
      </c>
      <c r="B105" s="115" t="s">
        <v>337</v>
      </c>
      <c r="C105" s="115" t="s">
        <v>35</v>
      </c>
      <c r="D105" s="16">
        <v>0</v>
      </c>
      <c r="E105" s="15" t="s">
        <v>176</v>
      </c>
      <c r="F105" s="15" t="s">
        <v>177</v>
      </c>
      <c r="G105" s="20">
        <v>93.94</v>
      </c>
      <c r="H105" s="18"/>
      <c r="I105" s="19">
        <f t="shared" si="31"/>
        <v>0</v>
      </c>
      <c r="J105" s="19" t="s">
        <v>64</v>
      </c>
      <c r="K105" s="19" t="s">
        <v>64</v>
      </c>
      <c r="N105" s="9">
        <v>1332</v>
      </c>
      <c r="O105" s="9">
        <v>5358</v>
      </c>
      <c r="P105" s="9" t="s">
        <v>6</v>
      </c>
      <c r="Q105" s="137">
        <v>0</v>
      </c>
    </row>
    <row r="106" spans="1:17" ht="13.5" customHeight="1">
      <c r="A106" s="121">
        <v>1313</v>
      </c>
      <c r="B106" s="122">
        <v>3720</v>
      </c>
      <c r="C106" s="122" t="s">
        <v>189</v>
      </c>
      <c r="D106" s="16">
        <v>3870</v>
      </c>
      <c r="E106" s="25" t="s">
        <v>338</v>
      </c>
      <c r="F106" s="15" t="s">
        <v>121</v>
      </c>
      <c r="G106" s="20">
        <v>93.436000000000007</v>
      </c>
      <c r="H106" s="18"/>
      <c r="I106" s="19">
        <f t="shared" ref="I106" si="34">+D106</f>
        <v>3870</v>
      </c>
      <c r="J106" s="19" t="s">
        <v>64</v>
      </c>
      <c r="K106" s="19" t="s">
        <v>64</v>
      </c>
      <c r="N106" s="9">
        <v>1332</v>
      </c>
      <c r="O106" s="9">
        <v>5390</v>
      </c>
      <c r="P106" s="9">
        <v>99</v>
      </c>
      <c r="Q106" s="137">
        <v>0</v>
      </c>
    </row>
    <row r="107" spans="1:17" ht="13.5" customHeight="1">
      <c r="A107" s="114">
        <v>1313</v>
      </c>
      <c r="B107" s="115" t="s">
        <v>204</v>
      </c>
      <c r="C107" s="115" t="s">
        <v>189</v>
      </c>
      <c r="D107" s="16">
        <v>0</v>
      </c>
      <c r="E107" s="15" t="s">
        <v>11</v>
      </c>
      <c r="F107" s="15" t="s">
        <v>121</v>
      </c>
      <c r="G107" s="20">
        <v>93.436000000000007</v>
      </c>
      <c r="H107" s="18"/>
      <c r="I107" s="19">
        <f t="shared" ref="I107" si="35">+D107</f>
        <v>0</v>
      </c>
      <c r="J107" s="19" t="s">
        <v>64</v>
      </c>
      <c r="K107" s="19" t="s">
        <v>64</v>
      </c>
      <c r="N107" s="9">
        <v>1332</v>
      </c>
      <c r="O107" s="9" t="s">
        <v>45</v>
      </c>
      <c r="P107" s="9" t="s">
        <v>356</v>
      </c>
      <c r="Q107" s="137">
        <v>0</v>
      </c>
    </row>
    <row r="108" spans="1:17" ht="13.5" customHeight="1">
      <c r="A108" s="121">
        <v>1313</v>
      </c>
      <c r="B108" s="122" t="s">
        <v>282</v>
      </c>
      <c r="C108" s="122" t="s">
        <v>189</v>
      </c>
      <c r="D108" s="16">
        <v>0</v>
      </c>
      <c r="E108" s="25" t="s">
        <v>11</v>
      </c>
      <c r="F108" s="15" t="s">
        <v>281</v>
      </c>
      <c r="G108" s="20">
        <v>93.436000000000007</v>
      </c>
      <c r="H108" s="18"/>
      <c r="I108" s="19">
        <f t="shared" ref="I108:I111" si="36">+D108</f>
        <v>0</v>
      </c>
      <c r="J108" s="19" t="s">
        <v>64</v>
      </c>
      <c r="K108" s="19" t="s">
        <v>64</v>
      </c>
      <c r="N108" s="9">
        <v>1332</v>
      </c>
      <c r="O108" s="9" t="s">
        <v>357</v>
      </c>
      <c r="P108" s="9" t="s">
        <v>227</v>
      </c>
      <c r="Q108" s="137">
        <v>0</v>
      </c>
    </row>
    <row r="109" spans="1:17" ht="25.5" customHeight="1">
      <c r="A109" s="121">
        <v>1313</v>
      </c>
      <c r="B109" s="122" t="s">
        <v>339</v>
      </c>
      <c r="C109" s="122" t="s">
        <v>189</v>
      </c>
      <c r="D109" s="16">
        <v>0</v>
      </c>
      <c r="E109" s="15" t="s">
        <v>11</v>
      </c>
      <c r="F109" s="15" t="s">
        <v>121</v>
      </c>
      <c r="G109" s="20">
        <v>93.436000000000007</v>
      </c>
      <c r="H109" s="18"/>
      <c r="I109" s="19">
        <f t="shared" si="36"/>
        <v>0</v>
      </c>
      <c r="J109" s="19" t="s">
        <v>64</v>
      </c>
      <c r="K109" s="19" t="s">
        <v>64</v>
      </c>
      <c r="N109" s="9">
        <v>1332</v>
      </c>
      <c r="O109" s="9" t="s">
        <v>358</v>
      </c>
      <c r="P109" s="9" t="s">
        <v>359</v>
      </c>
      <c r="Q109" s="137">
        <v>0</v>
      </c>
    </row>
    <row r="110" spans="1:17" ht="15.75" customHeight="1">
      <c r="A110" s="114">
        <v>1320</v>
      </c>
      <c r="B110" s="115">
        <v>3100</v>
      </c>
      <c r="C110" s="115" t="s">
        <v>122</v>
      </c>
      <c r="D110" s="16">
        <v>5510</v>
      </c>
      <c r="E110" s="15" t="s">
        <v>346</v>
      </c>
      <c r="F110" s="15" t="s">
        <v>345</v>
      </c>
      <c r="G110" s="20">
        <v>93.897999999999996</v>
      </c>
      <c r="H110" s="18"/>
      <c r="I110" s="19">
        <f t="shared" si="36"/>
        <v>5510</v>
      </c>
      <c r="J110" s="19" t="s">
        <v>64</v>
      </c>
      <c r="K110" s="19" t="s">
        <v>64</v>
      </c>
      <c r="N110" s="9">
        <v>1370</v>
      </c>
      <c r="O110" s="9">
        <v>8100</v>
      </c>
      <c r="P110" s="9">
        <v>68</v>
      </c>
      <c r="Q110" s="137">
        <v>0</v>
      </c>
    </row>
    <row r="111" spans="1:17" ht="36">
      <c r="A111" s="123">
        <v>1320</v>
      </c>
      <c r="B111" s="124">
        <v>3100</v>
      </c>
      <c r="C111" s="124" t="s">
        <v>391</v>
      </c>
      <c r="D111" s="16">
        <v>0</v>
      </c>
      <c r="E111" s="63" t="s">
        <v>344</v>
      </c>
      <c r="F111" s="111" t="s">
        <v>392</v>
      </c>
      <c r="G111" s="23">
        <v>93.897999999999996</v>
      </c>
      <c r="H111" s="21"/>
      <c r="I111" s="22">
        <f t="shared" si="36"/>
        <v>0</v>
      </c>
      <c r="J111" s="22" t="s">
        <v>64</v>
      </c>
      <c r="K111" s="22" t="s">
        <v>64</v>
      </c>
      <c r="N111" s="9">
        <v>1370</v>
      </c>
      <c r="O111" s="9" t="s">
        <v>206</v>
      </c>
      <c r="P111" s="9">
        <v>68</v>
      </c>
      <c r="Q111" s="137">
        <v>0</v>
      </c>
    </row>
    <row r="112" spans="1:17" s="112" customFormat="1" ht="15.75" customHeight="1">
      <c r="A112" s="114">
        <v>1320</v>
      </c>
      <c r="B112" s="115" t="s">
        <v>340</v>
      </c>
      <c r="C112" s="115" t="s">
        <v>122</v>
      </c>
      <c r="D112" s="16">
        <v>0</v>
      </c>
      <c r="E112" s="15" t="s">
        <v>344</v>
      </c>
      <c r="F112" s="15" t="s">
        <v>345</v>
      </c>
      <c r="G112" s="20">
        <v>93.897999999999996</v>
      </c>
      <c r="H112" s="18"/>
      <c r="I112" s="19">
        <f t="shared" ref="I112" si="37">+D112</f>
        <v>0</v>
      </c>
      <c r="J112" s="19" t="s">
        <v>64</v>
      </c>
      <c r="K112" s="19" t="s">
        <v>64</v>
      </c>
      <c r="N112" s="9">
        <v>1370</v>
      </c>
      <c r="O112" s="9" t="s">
        <v>265</v>
      </c>
      <c r="P112" s="9">
        <v>68</v>
      </c>
      <c r="Q112" s="137">
        <v>0</v>
      </c>
    </row>
    <row r="113" spans="1:17" ht="15.75" customHeight="1">
      <c r="A113" s="114">
        <v>1320</v>
      </c>
      <c r="B113" s="115">
        <v>3355</v>
      </c>
      <c r="C113" s="119">
        <v>4</v>
      </c>
      <c r="D113" s="16">
        <v>0</v>
      </c>
      <c r="E113" s="15" t="s">
        <v>341</v>
      </c>
      <c r="F113" s="15" t="s">
        <v>343</v>
      </c>
      <c r="G113" s="17" t="s">
        <v>5</v>
      </c>
      <c r="H113" s="18"/>
      <c r="I113" s="19" t="s">
        <v>64</v>
      </c>
      <c r="J113" s="19">
        <f>+D113</f>
        <v>0</v>
      </c>
      <c r="K113" s="19" t="s">
        <v>64</v>
      </c>
      <c r="N113" s="9">
        <v>1370</v>
      </c>
      <c r="O113" s="9" t="s">
        <v>361</v>
      </c>
      <c r="P113" s="9">
        <v>68</v>
      </c>
      <c r="Q113" s="137">
        <v>0</v>
      </c>
    </row>
    <row r="114" spans="1:17" ht="15.75" customHeight="1">
      <c r="A114" s="114">
        <v>1320</v>
      </c>
      <c r="B114" s="114">
        <v>5599</v>
      </c>
      <c r="C114" s="119">
        <v>0</v>
      </c>
      <c r="D114" s="16">
        <v>3915</v>
      </c>
      <c r="E114" s="15" t="s">
        <v>289</v>
      </c>
      <c r="F114" s="15" t="s">
        <v>342</v>
      </c>
      <c r="G114" s="17" t="s">
        <v>5</v>
      </c>
      <c r="H114" s="18"/>
      <c r="I114" s="19" t="s">
        <v>64</v>
      </c>
      <c r="J114" s="19">
        <f>+D114</f>
        <v>3915</v>
      </c>
      <c r="K114" s="19" t="s">
        <v>64</v>
      </c>
      <c r="N114" s="9">
        <v>1370</v>
      </c>
      <c r="O114" s="9">
        <v>8110</v>
      </c>
      <c r="P114" s="9">
        <v>68</v>
      </c>
      <c r="Q114" s="137">
        <v>0</v>
      </c>
    </row>
    <row r="115" spans="1:17" ht="36">
      <c r="A115" s="121">
        <v>1331</v>
      </c>
      <c r="B115" s="122">
        <v>6220</v>
      </c>
      <c r="C115" s="122" t="s">
        <v>263</v>
      </c>
      <c r="D115" s="16">
        <v>0</v>
      </c>
      <c r="E115" s="25" t="s">
        <v>258</v>
      </c>
      <c r="F115" s="25" t="s">
        <v>347</v>
      </c>
      <c r="G115" s="69">
        <v>93.268000000000001</v>
      </c>
      <c r="H115" s="18"/>
      <c r="I115" s="19">
        <f t="shared" ref="I115:I122" si="38">+D115</f>
        <v>0</v>
      </c>
      <c r="J115" s="19" t="s">
        <v>64</v>
      </c>
      <c r="K115" s="19" t="s">
        <v>64</v>
      </c>
      <c r="N115" s="9">
        <v>1370</v>
      </c>
      <c r="O115" s="9" t="s">
        <v>207</v>
      </c>
      <c r="P115" s="9" t="s">
        <v>110</v>
      </c>
      <c r="Q115" s="137">
        <v>0</v>
      </c>
    </row>
    <row r="116" spans="1:17" ht="15" customHeight="1">
      <c r="A116" s="114">
        <v>1331</v>
      </c>
      <c r="B116" s="115" t="s">
        <v>256</v>
      </c>
      <c r="C116" s="115" t="s">
        <v>257</v>
      </c>
      <c r="D116" s="16">
        <v>0</v>
      </c>
      <c r="E116" s="15" t="s">
        <v>254</v>
      </c>
      <c r="F116" s="15" t="s">
        <v>255</v>
      </c>
      <c r="G116" s="20">
        <v>93.268000000000001</v>
      </c>
      <c r="H116" s="18"/>
      <c r="I116" s="19">
        <f t="shared" ref="I116" si="39">+D116</f>
        <v>0</v>
      </c>
      <c r="J116" s="19" t="s">
        <v>64</v>
      </c>
      <c r="K116" s="19" t="s">
        <v>64</v>
      </c>
      <c r="N116" s="9">
        <v>1370</v>
      </c>
      <c r="O116" s="9" t="s">
        <v>266</v>
      </c>
      <c r="P116" s="9">
        <v>68</v>
      </c>
      <c r="Q116" s="137">
        <v>0</v>
      </c>
    </row>
    <row r="117" spans="1:17" ht="15" customHeight="1">
      <c r="A117" s="114">
        <v>1331</v>
      </c>
      <c r="B117" s="115" t="s">
        <v>260</v>
      </c>
      <c r="C117" s="115" t="s">
        <v>259</v>
      </c>
      <c r="D117" s="16">
        <v>0</v>
      </c>
      <c r="E117" s="15" t="s">
        <v>258</v>
      </c>
      <c r="F117" s="15" t="s">
        <v>255</v>
      </c>
      <c r="G117" s="20">
        <v>93.268000000000001</v>
      </c>
      <c r="H117" s="18"/>
      <c r="I117" s="19">
        <f t="shared" si="38"/>
        <v>0</v>
      </c>
      <c r="J117" s="19" t="s">
        <v>64</v>
      </c>
      <c r="K117" s="19" t="s">
        <v>64</v>
      </c>
      <c r="N117" s="9">
        <v>1370</v>
      </c>
      <c r="O117" s="9" t="s">
        <v>362</v>
      </c>
      <c r="P117" s="9">
        <v>68</v>
      </c>
      <c r="Q117" s="137">
        <v>0</v>
      </c>
    </row>
    <row r="118" spans="1:17" ht="31.5" customHeight="1">
      <c r="A118" s="114">
        <v>1331</v>
      </c>
      <c r="B118" s="115">
        <v>6315</v>
      </c>
      <c r="C118" s="115" t="s">
        <v>378</v>
      </c>
      <c r="D118" s="16">
        <v>125812.08</v>
      </c>
      <c r="E118" s="15" t="s">
        <v>258</v>
      </c>
      <c r="F118" s="15" t="s">
        <v>376</v>
      </c>
      <c r="G118" s="20">
        <v>93.268000000000001</v>
      </c>
      <c r="H118" s="18"/>
      <c r="I118" s="19">
        <f t="shared" ref="I118:I120" si="40">+D118</f>
        <v>125812.08</v>
      </c>
      <c r="J118" s="19" t="s">
        <v>64</v>
      </c>
      <c r="K118" s="19" t="s">
        <v>64</v>
      </c>
      <c r="N118" s="9" t="s">
        <v>18</v>
      </c>
      <c r="O118" s="9">
        <v>5101</v>
      </c>
      <c r="P118" s="9">
        <v>0</v>
      </c>
      <c r="Q118" s="137">
        <v>0</v>
      </c>
    </row>
    <row r="119" spans="1:17" ht="15" customHeight="1">
      <c r="A119" s="114">
        <v>1331</v>
      </c>
      <c r="B119" s="115" t="s">
        <v>261</v>
      </c>
      <c r="C119" s="115" t="s">
        <v>178</v>
      </c>
      <c r="D119" s="16">
        <v>0</v>
      </c>
      <c r="E119" s="15" t="s">
        <v>40</v>
      </c>
      <c r="F119" s="15" t="s">
        <v>123</v>
      </c>
      <c r="G119" s="20">
        <v>93.268000000000001</v>
      </c>
      <c r="H119" s="18"/>
      <c r="I119" s="19">
        <f t="shared" si="40"/>
        <v>0</v>
      </c>
      <c r="J119" s="19" t="s">
        <v>64</v>
      </c>
      <c r="K119" s="19" t="s">
        <v>64</v>
      </c>
      <c r="N119" s="9" t="s">
        <v>18</v>
      </c>
      <c r="O119" s="9">
        <v>5101</v>
      </c>
      <c r="P119" s="9" t="s">
        <v>6</v>
      </c>
      <c r="Q119" s="137">
        <v>0</v>
      </c>
    </row>
    <row r="120" spans="1:17" s="112" customFormat="1" ht="15" customHeight="1">
      <c r="A120" s="114">
        <v>1331</v>
      </c>
      <c r="B120" s="115" t="s">
        <v>349</v>
      </c>
      <c r="C120" s="115" t="s">
        <v>178</v>
      </c>
      <c r="D120" s="16">
        <v>0</v>
      </c>
      <c r="E120" s="15" t="s">
        <v>40</v>
      </c>
      <c r="F120" s="15" t="s">
        <v>123</v>
      </c>
      <c r="G120" s="20">
        <v>93.268000000000001</v>
      </c>
      <c r="H120" s="18"/>
      <c r="I120" s="19">
        <f t="shared" si="40"/>
        <v>0</v>
      </c>
      <c r="J120" s="19" t="s">
        <v>64</v>
      </c>
      <c r="K120" s="19" t="s">
        <v>64</v>
      </c>
      <c r="N120" s="9" t="s">
        <v>18</v>
      </c>
      <c r="O120" s="9">
        <v>5107</v>
      </c>
      <c r="P120" s="9">
        <v>0</v>
      </c>
      <c r="Q120" s="137">
        <v>0</v>
      </c>
    </row>
    <row r="121" spans="1:17" ht="15" customHeight="1">
      <c r="A121" s="116">
        <v>1331</v>
      </c>
      <c r="B121" s="117" t="s">
        <v>393</v>
      </c>
      <c r="C121" s="117" t="s">
        <v>178</v>
      </c>
      <c r="D121" s="16">
        <v>17079</v>
      </c>
      <c r="E121" s="111" t="s">
        <v>40</v>
      </c>
      <c r="F121" s="111" t="s">
        <v>123</v>
      </c>
      <c r="G121" s="23">
        <v>93.268000000000001</v>
      </c>
      <c r="H121" s="21"/>
      <c r="I121" s="22">
        <f t="shared" si="38"/>
        <v>17079</v>
      </c>
      <c r="J121" s="22" t="s">
        <v>64</v>
      </c>
      <c r="K121" s="22" t="s">
        <v>64</v>
      </c>
      <c r="N121" s="9" t="s">
        <v>18</v>
      </c>
      <c r="O121" s="9">
        <v>5107</v>
      </c>
      <c r="P121" s="9" t="s">
        <v>6</v>
      </c>
      <c r="Q121" s="137">
        <v>0</v>
      </c>
    </row>
    <row r="122" spans="1:17" ht="15" customHeight="1">
      <c r="A122" s="114">
        <v>1331</v>
      </c>
      <c r="B122" s="115" t="s">
        <v>262</v>
      </c>
      <c r="C122" s="115" t="s">
        <v>263</v>
      </c>
      <c r="D122" s="16">
        <v>0</v>
      </c>
      <c r="E122" s="15" t="s">
        <v>258</v>
      </c>
      <c r="F122" s="15" t="s">
        <v>255</v>
      </c>
      <c r="G122" s="20">
        <v>93.268000000000001</v>
      </c>
      <c r="H122" s="18"/>
      <c r="I122" s="19">
        <f t="shared" si="38"/>
        <v>0</v>
      </c>
      <c r="J122" s="19" t="s">
        <v>64</v>
      </c>
      <c r="K122" s="19" t="s">
        <v>64</v>
      </c>
      <c r="N122" s="9" t="s">
        <v>18</v>
      </c>
      <c r="O122" s="9">
        <v>5116</v>
      </c>
      <c r="P122" s="9">
        <v>0</v>
      </c>
      <c r="Q122" s="137">
        <v>0</v>
      </c>
    </row>
    <row r="123" spans="1:17" ht="15" customHeight="1">
      <c r="A123" s="114">
        <v>1332</v>
      </c>
      <c r="B123" s="115" t="s">
        <v>205</v>
      </c>
      <c r="C123" s="115" t="s">
        <v>124</v>
      </c>
      <c r="D123" s="16">
        <v>0</v>
      </c>
      <c r="E123" s="15" t="s">
        <v>290</v>
      </c>
      <c r="F123" s="15" t="s">
        <v>291</v>
      </c>
      <c r="G123" s="20">
        <v>93.296999999999997</v>
      </c>
      <c r="H123" s="18"/>
      <c r="I123" s="19">
        <f t="shared" ref="I123:I125" si="41">+D123</f>
        <v>0</v>
      </c>
      <c r="J123" s="19" t="s">
        <v>64</v>
      </c>
      <c r="K123" s="19" t="s">
        <v>64</v>
      </c>
      <c r="N123" s="9" t="s">
        <v>18</v>
      </c>
      <c r="O123" s="9">
        <v>5148</v>
      </c>
      <c r="P123" s="9" t="s">
        <v>395</v>
      </c>
      <c r="Q123" s="137">
        <v>0</v>
      </c>
    </row>
    <row r="124" spans="1:17">
      <c r="A124" s="114">
        <v>1332</v>
      </c>
      <c r="B124" s="114">
        <v>5150</v>
      </c>
      <c r="C124" s="115" t="s">
        <v>41</v>
      </c>
      <c r="D124" s="16">
        <v>0</v>
      </c>
      <c r="E124" s="15" t="s">
        <v>350</v>
      </c>
      <c r="F124" s="15" t="s">
        <v>125</v>
      </c>
      <c r="G124" s="20" t="s">
        <v>5</v>
      </c>
      <c r="H124" s="18"/>
      <c r="I124" s="19" t="s">
        <v>64</v>
      </c>
      <c r="J124" s="19">
        <f t="shared" ref="J124:J130" si="42">+D124</f>
        <v>0</v>
      </c>
      <c r="K124" s="19" t="s">
        <v>64</v>
      </c>
      <c r="N124" s="9" t="s">
        <v>18</v>
      </c>
      <c r="O124" s="9">
        <v>5300</v>
      </c>
      <c r="P124" s="9" t="s">
        <v>24</v>
      </c>
      <c r="Q124" s="137">
        <v>0</v>
      </c>
    </row>
    <row r="125" spans="1:17">
      <c r="A125" s="114">
        <v>1332</v>
      </c>
      <c r="B125" s="114">
        <v>5150</v>
      </c>
      <c r="C125" s="115" t="s">
        <v>23</v>
      </c>
      <c r="D125" s="16">
        <v>0</v>
      </c>
      <c r="E125" s="15" t="s">
        <v>42</v>
      </c>
      <c r="F125" s="15" t="s">
        <v>22</v>
      </c>
      <c r="G125" s="20">
        <v>93.558000000000007</v>
      </c>
      <c r="H125" s="18"/>
      <c r="I125" s="19">
        <f t="shared" si="41"/>
        <v>0</v>
      </c>
      <c r="J125" s="19" t="s">
        <v>64</v>
      </c>
      <c r="K125" s="19" t="s">
        <v>64</v>
      </c>
      <c r="N125" s="9" t="s">
        <v>18</v>
      </c>
      <c r="O125" s="9" t="s">
        <v>208</v>
      </c>
      <c r="P125" s="9" t="s">
        <v>24</v>
      </c>
      <c r="Q125" s="137">
        <v>0</v>
      </c>
    </row>
    <row r="126" spans="1:17" ht="24">
      <c r="A126" s="114">
        <v>1332</v>
      </c>
      <c r="B126" s="114">
        <v>5166</v>
      </c>
      <c r="C126" s="115" t="s">
        <v>41</v>
      </c>
      <c r="D126" s="16">
        <v>0</v>
      </c>
      <c r="E126" s="15" t="s">
        <v>351</v>
      </c>
      <c r="F126" s="15" t="s">
        <v>292</v>
      </c>
      <c r="G126" s="20" t="s">
        <v>5</v>
      </c>
      <c r="H126" s="18"/>
      <c r="I126" s="19" t="s">
        <v>64</v>
      </c>
      <c r="J126" s="19">
        <f t="shared" si="42"/>
        <v>0</v>
      </c>
      <c r="K126" s="19" t="s">
        <v>64</v>
      </c>
      <c r="N126" s="9" t="s">
        <v>18</v>
      </c>
      <c r="O126" s="9" t="s">
        <v>294</v>
      </c>
      <c r="P126" s="9" t="s">
        <v>24</v>
      </c>
      <c r="Q126" s="137">
        <v>0</v>
      </c>
    </row>
    <row r="127" spans="1:17">
      <c r="A127" s="114">
        <v>1332</v>
      </c>
      <c r="B127" s="114">
        <v>5201</v>
      </c>
      <c r="C127" s="119">
        <v>0</v>
      </c>
      <c r="D127" s="16">
        <v>0</v>
      </c>
      <c r="E127" s="15" t="s">
        <v>16</v>
      </c>
      <c r="F127" s="15" t="s">
        <v>16</v>
      </c>
      <c r="G127" s="20" t="s">
        <v>5</v>
      </c>
      <c r="H127" s="18"/>
      <c r="I127" s="19" t="s">
        <v>64</v>
      </c>
      <c r="J127" s="19">
        <f t="shared" ref="J127" si="43">+D127</f>
        <v>0</v>
      </c>
      <c r="K127" s="19" t="s">
        <v>64</v>
      </c>
      <c r="N127" s="9" t="s">
        <v>18</v>
      </c>
      <c r="O127" s="9">
        <v>5700</v>
      </c>
      <c r="P127" s="9">
        <v>0</v>
      </c>
      <c r="Q127" s="137">
        <v>0</v>
      </c>
    </row>
    <row r="128" spans="1:17">
      <c r="A128" s="114">
        <v>1332</v>
      </c>
      <c r="B128" s="114">
        <v>5301</v>
      </c>
      <c r="C128" s="119">
        <v>0</v>
      </c>
      <c r="D128" s="16">
        <v>0</v>
      </c>
      <c r="E128" s="15" t="s">
        <v>17</v>
      </c>
      <c r="F128" s="15" t="s">
        <v>17</v>
      </c>
      <c r="G128" s="17" t="s">
        <v>5</v>
      </c>
      <c r="H128" s="18"/>
      <c r="I128" s="19" t="s">
        <v>64</v>
      </c>
      <c r="J128" s="19">
        <f t="shared" si="42"/>
        <v>0</v>
      </c>
      <c r="K128" s="19" t="s">
        <v>64</v>
      </c>
      <c r="N128" s="9" t="s">
        <v>18</v>
      </c>
      <c r="O128" s="9">
        <v>5700</v>
      </c>
      <c r="P128" s="9" t="s">
        <v>10</v>
      </c>
      <c r="Q128" s="137">
        <v>0</v>
      </c>
    </row>
    <row r="129" spans="1:17">
      <c r="A129" s="114">
        <v>1332</v>
      </c>
      <c r="B129" s="114">
        <v>5357</v>
      </c>
      <c r="C129" s="119">
        <v>0</v>
      </c>
      <c r="D129" s="16">
        <v>0</v>
      </c>
      <c r="E129" s="15" t="s">
        <v>352</v>
      </c>
      <c r="F129" s="15" t="s">
        <v>352</v>
      </c>
      <c r="G129" s="17" t="s">
        <v>5</v>
      </c>
      <c r="H129" s="18"/>
      <c r="I129" s="19" t="s">
        <v>64</v>
      </c>
      <c r="J129" s="19">
        <f t="shared" si="42"/>
        <v>0</v>
      </c>
      <c r="K129" s="19" t="s">
        <v>64</v>
      </c>
      <c r="N129" s="9" t="s">
        <v>18</v>
      </c>
      <c r="O129" s="9">
        <v>5740</v>
      </c>
      <c r="P129" s="9" t="s">
        <v>6</v>
      </c>
      <c r="Q129" s="137">
        <v>0</v>
      </c>
    </row>
    <row r="130" spans="1:17">
      <c r="A130" s="114">
        <v>1332</v>
      </c>
      <c r="B130" s="114">
        <v>5358</v>
      </c>
      <c r="C130" s="119">
        <v>0</v>
      </c>
      <c r="D130" s="16">
        <v>199869</v>
      </c>
      <c r="E130" s="15" t="s">
        <v>44</v>
      </c>
      <c r="F130" s="15" t="s">
        <v>44</v>
      </c>
      <c r="G130" s="17" t="s">
        <v>5</v>
      </c>
      <c r="H130" s="18"/>
      <c r="I130" s="19" t="s">
        <v>64</v>
      </c>
      <c r="J130" s="19">
        <f t="shared" si="42"/>
        <v>199869</v>
      </c>
      <c r="K130" s="19" t="s">
        <v>64</v>
      </c>
      <c r="N130" s="9" t="s">
        <v>18</v>
      </c>
      <c r="O130" s="9">
        <v>5746</v>
      </c>
      <c r="P130" s="9">
        <v>0</v>
      </c>
      <c r="Q130" s="137">
        <v>0</v>
      </c>
    </row>
    <row r="131" spans="1:17" ht="24">
      <c r="A131" s="114">
        <v>1332</v>
      </c>
      <c r="B131" s="114">
        <v>5358</v>
      </c>
      <c r="C131" s="115" t="s">
        <v>6</v>
      </c>
      <c r="D131" s="16">
        <v>0</v>
      </c>
      <c r="E131" s="15" t="s">
        <v>44</v>
      </c>
      <c r="F131" s="15" t="s">
        <v>158</v>
      </c>
      <c r="G131" s="20">
        <v>93.994</v>
      </c>
      <c r="H131" s="18"/>
      <c r="I131" s="19">
        <f>+D131*0.5714</f>
        <v>0</v>
      </c>
      <c r="J131" s="19">
        <f>+D131*0.4286</f>
        <v>0</v>
      </c>
      <c r="K131" s="19" t="s">
        <v>64</v>
      </c>
      <c r="N131" s="9" t="s">
        <v>18</v>
      </c>
      <c r="O131" s="9">
        <v>5830</v>
      </c>
      <c r="P131" s="9" t="s">
        <v>10</v>
      </c>
      <c r="Q131" s="137">
        <v>0</v>
      </c>
    </row>
    <row r="132" spans="1:17">
      <c r="A132" s="114">
        <v>1332</v>
      </c>
      <c r="B132" s="114" t="s">
        <v>353</v>
      </c>
      <c r="C132" s="115" t="s">
        <v>321</v>
      </c>
      <c r="D132" s="16">
        <v>37896.519999999997</v>
      </c>
      <c r="E132" s="15" t="s">
        <v>354</v>
      </c>
      <c r="F132" s="15" t="s">
        <v>323</v>
      </c>
      <c r="G132" s="20">
        <v>93.353999999999999</v>
      </c>
      <c r="H132" s="18"/>
      <c r="I132" s="19">
        <f t="shared" ref="I132" si="44">+D132</f>
        <v>37896.519999999997</v>
      </c>
      <c r="J132" s="19" t="s">
        <v>64</v>
      </c>
      <c r="K132" s="19" t="s">
        <v>64</v>
      </c>
      <c r="N132" s="9" t="s">
        <v>18</v>
      </c>
      <c r="O132" s="9" t="s">
        <v>267</v>
      </c>
      <c r="P132" s="9" t="s">
        <v>268</v>
      </c>
      <c r="Q132" s="137">
        <v>0</v>
      </c>
    </row>
    <row r="133" spans="1:17">
      <c r="A133" s="114">
        <v>1332</v>
      </c>
      <c r="B133" s="114">
        <v>5390</v>
      </c>
      <c r="C133" s="114">
        <v>99</v>
      </c>
      <c r="D133" s="16">
        <v>0</v>
      </c>
      <c r="E133" s="15" t="s">
        <v>355</v>
      </c>
      <c r="F133" s="15" t="s">
        <v>299</v>
      </c>
      <c r="G133" s="20">
        <v>93.778000000000006</v>
      </c>
      <c r="H133" s="18"/>
      <c r="I133" s="19">
        <f t="shared" ref="I133" si="45">+D133</f>
        <v>0</v>
      </c>
      <c r="J133" s="19" t="s">
        <v>64</v>
      </c>
      <c r="K133" s="19" t="s">
        <v>64</v>
      </c>
      <c r="N133" s="9" t="s">
        <v>18</v>
      </c>
      <c r="O133" s="9" t="s">
        <v>29</v>
      </c>
      <c r="P133" s="9" t="s">
        <v>27</v>
      </c>
      <c r="Q133" s="137">
        <v>0</v>
      </c>
    </row>
    <row r="134" spans="1:17" ht="24">
      <c r="A134" s="114">
        <v>1332</v>
      </c>
      <c r="B134" s="115" t="s">
        <v>45</v>
      </c>
      <c r="C134" s="115" t="s">
        <v>356</v>
      </c>
      <c r="D134" s="16">
        <v>0</v>
      </c>
      <c r="E134" s="15" t="s">
        <v>264</v>
      </c>
      <c r="F134" s="15" t="s">
        <v>157</v>
      </c>
      <c r="G134" s="20">
        <v>93.091999999999999</v>
      </c>
      <c r="H134" s="18"/>
      <c r="I134" s="19">
        <f t="shared" ref="I134:I145" si="46">+D134</f>
        <v>0</v>
      </c>
      <c r="J134" s="19" t="s">
        <v>64</v>
      </c>
      <c r="K134" s="19" t="s">
        <v>64</v>
      </c>
      <c r="N134" s="9" t="s">
        <v>18</v>
      </c>
      <c r="O134" s="9" t="s">
        <v>180</v>
      </c>
      <c r="P134" s="9" t="s">
        <v>27</v>
      </c>
      <c r="Q134" s="137">
        <v>0</v>
      </c>
    </row>
    <row r="135" spans="1:17" s="112" customFormat="1" ht="24">
      <c r="A135" s="116">
        <v>1332</v>
      </c>
      <c r="B135" s="117" t="s">
        <v>45</v>
      </c>
      <c r="C135" s="117" t="s">
        <v>394</v>
      </c>
      <c r="D135" s="16">
        <v>37359.22</v>
      </c>
      <c r="E135" s="111" t="s">
        <v>264</v>
      </c>
      <c r="F135" s="111" t="s">
        <v>157</v>
      </c>
      <c r="G135" s="23">
        <v>93.091999999999999</v>
      </c>
      <c r="H135" s="21"/>
      <c r="I135" s="22">
        <f>+D135</f>
        <v>37359.22</v>
      </c>
      <c r="J135" s="22" t="s">
        <v>64</v>
      </c>
      <c r="K135" s="22" t="s">
        <v>64</v>
      </c>
      <c r="N135" s="9" t="s">
        <v>31</v>
      </c>
      <c r="O135" s="9">
        <v>5403</v>
      </c>
      <c r="P135" s="9" t="s">
        <v>274</v>
      </c>
      <c r="Q135" s="137">
        <v>0</v>
      </c>
    </row>
    <row r="136" spans="1:17" ht="36">
      <c r="A136" s="114">
        <v>1332</v>
      </c>
      <c r="B136" s="115" t="s">
        <v>357</v>
      </c>
      <c r="C136" s="115" t="s">
        <v>227</v>
      </c>
      <c r="D136" s="16">
        <v>0</v>
      </c>
      <c r="E136" s="15" t="s">
        <v>352</v>
      </c>
      <c r="F136" s="15" t="s">
        <v>304</v>
      </c>
      <c r="G136" s="65">
        <v>93.322999999999993</v>
      </c>
      <c r="H136" s="18"/>
      <c r="I136" s="19">
        <f t="shared" ref="I136:I137" si="47">+D136</f>
        <v>0</v>
      </c>
      <c r="J136" s="19" t="s">
        <v>64</v>
      </c>
      <c r="K136" s="19" t="s">
        <v>64</v>
      </c>
      <c r="N136" s="9" t="s">
        <v>31</v>
      </c>
      <c r="O136" s="9">
        <v>5403</v>
      </c>
      <c r="P136" s="9" t="s">
        <v>209</v>
      </c>
      <c r="Q136" s="137">
        <v>0</v>
      </c>
    </row>
    <row r="137" spans="1:17" ht="36">
      <c r="A137" s="114">
        <v>1332</v>
      </c>
      <c r="B137" s="115" t="s">
        <v>358</v>
      </c>
      <c r="C137" s="115" t="s">
        <v>359</v>
      </c>
      <c r="D137" s="16">
        <v>0</v>
      </c>
      <c r="E137" s="15" t="s">
        <v>360</v>
      </c>
      <c r="F137" s="15" t="s">
        <v>304</v>
      </c>
      <c r="G137" s="65">
        <v>93.322999999999993</v>
      </c>
      <c r="H137" s="18"/>
      <c r="I137" s="19">
        <f t="shared" si="47"/>
        <v>0</v>
      </c>
      <c r="J137" s="19" t="s">
        <v>64</v>
      </c>
      <c r="K137" s="19" t="s">
        <v>64</v>
      </c>
      <c r="N137" s="9" t="s">
        <v>31</v>
      </c>
      <c r="O137" s="9">
        <v>5403</v>
      </c>
      <c r="P137" s="9" t="s">
        <v>275</v>
      </c>
      <c r="Q137" s="137">
        <v>0</v>
      </c>
    </row>
    <row r="138" spans="1:17" ht="24">
      <c r="A138" s="114">
        <v>1370</v>
      </c>
      <c r="B138" s="115">
        <v>8100</v>
      </c>
      <c r="C138" s="115">
        <v>68</v>
      </c>
      <c r="D138" s="16">
        <v>0</v>
      </c>
      <c r="E138" s="15" t="s">
        <v>47</v>
      </c>
      <c r="F138" s="15" t="s">
        <v>127</v>
      </c>
      <c r="G138" s="20">
        <v>93.566000000000003</v>
      </c>
      <c r="H138" s="18"/>
      <c r="I138" s="19">
        <f t="shared" si="46"/>
        <v>0</v>
      </c>
      <c r="J138" s="19" t="s">
        <v>64</v>
      </c>
      <c r="K138" s="19" t="s">
        <v>64</v>
      </c>
      <c r="N138" s="9" t="s">
        <v>31</v>
      </c>
      <c r="O138" s="9">
        <v>5404</v>
      </c>
      <c r="P138" s="9" t="s">
        <v>274</v>
      </c>
      <c r="Q138" s="137">
        <v>0</v>
      </c>
    </row>
    <row r="139" spans="1:17" ht="24">
      <c r="A139" s="114">
        <v>1370</v>
      </c>
      <c r="B139" s="115" t="s">
        <v>206</v>
      </c>
      <c r="C139" s="115">
        <v>68</v>
      </c>
      <c r="D139" s="16">
        <v>0</v>
      </c>
      <c r="E139" s="15" t="s">
        <v>47</v>
      </c>
      <c r="F139" s="15" t="s">
        <v>127</v>
      </c>
      <c r="G139" s="20">
        <v>93.566000000000003</v>
      </c>
      <c r="H139" s="18"/>
      <c r="I139" s="19">
        <f t="shared" ref="I139:I140" si="48">+D139</f>
        <v>0</v>
      </c>
      <c r="J139" s="19" t="s">
        <v>64</v>
      </c>
      <c r="K139" s="19" t="s">
        <v>64</v>
      </c>
      <c r="N139" s="9" t="s">
        <v>31</v>
      </c>
      <c r="O139" s="9">
        <v>5404</v>
      </c>
      <c r="P139" s="9" t="s">
        <v>209</v>
      </c>
      <c r="Q139" s="137">
        <v>0</v>
      </c>
    </row>
    <row r="140" spans="1:17" ht="24">
      <c r="A140" s="114">
        <v>1370</v>
      </c>
      <c r="B140" s="115" t="s">
        <v>265</v>
      </c>
      <c r="C140" s="115">
        <v>68</v>
      </c>
      <c r="D140" s="16">
        <v>0</v>
      </c>
      <c r="E140" s="15" t="s">
        <v>47</v>
      </c>
      <c r="F140" s="15" t="s">
        <v>127</v>
      </c>
      <c r="G140" s="20">
        <v>93.566000000000003</v>
      </c>
      <c r="H140" s="18"/>
      <c r="I140" s="19">
        <f t="shared" si="48"/>
        <v>0</v>
      </c>
      <c r="J140" s="19" t="s">
        <v>64</v>
      </c>
      <c r="K140" s="19" t="s">
        <v>64</v>
      </c>
      <c r="N140" s="9" t="s">
        <v>31</v>
      </c>
      <c r="O140" s="9">
        <v>5404</v>
      </c>
      <c r="P140" s="9" t="s">
        <v>275</v>
      </c>
      <c r="Q140" s="137">
        <v>0</v>
      </c>
    </row>
    <row r="141" spans="1:17" ht="24">
      <c r="A141" s="114">
        <v>1370</v>
      </c>
      <c r="B141" s="115" t="s">
        <v>361</v>
      </c>
      <c r="C141" s="115">
        <v>68</v>
      </c>
      <c r="D141" s="16">
        <v>0</v>
      </c>
      <c r="E141" s="15" t="s">
        <v>47</v>
      </c>
      <c r="F141" s="15" t="s">
        <v>127</v>
      </c>
      <c r="G141" s="20">
        <v>93.566000000000003</v>
      </c>
      <c r="H141" s="18"/>
      <c r="I141" s="19">
        <f t="shared" si="46"/>
        <v>0</v>
      </c>
      <c r="J141" s="19" t="s">
        <v>64</v>
      </c>
      <c r="K141" s="19" t="s">
        <v>64</v>
      </c>
      <c r="N141" s="9" t="s">
        <v>31</v>
      </c>
      <c r="O141" s="9">
        <v>5405</v>
      </c>
      <c r="P141" s="9" t="s">
        <v>274</v>
      </c>
      <c r="Q141" s="137">
        <v>0</v>
      </c>
    </row>
    <row r="142" spans="1:17" ht="24">
      <c r="A142" s="114">
        <v>1370</v>
      </c>
      <c r="B142" s="115">
        <v>8110</v>
      </c>
      <c r="C142" s="115">
        <v>68</v>
      </c>
      <c r="D142" s="16">
        <v>0</v>
      </c>
      <c r="E142" s="15" t="s">
        <v>47</v>
      </c>
      <c r="F142" s="15" t="s">
        <v>127</v>
      </c>
      <c r="G142" s="20">
        <v>93.566000000000003</v>
      </c>
      <c r="H142" s="18"/>
      <c r="I142" s="19">
        <f t="shared" ref="I142" si="49">+D142</f>
        <v>0</v>
      </c>
      <c r="J142" s="19" t="s">
        <v>64</v>
      </c>
      <c r="K142" s="19" t="s">
        <v>64</v>
      </c>
      <c r="N142" s="9" t="s">
        <v>31</v>
      </c>
      <c r="O142" s="9">
        <v>5405</v>
      </c>
      <c r="P142" s="9" t="s">
        <v>209</v>
      </c>
      <c r="Q142" s="137">
        <v>0</v>
      </c>
    </row>
    <row r="143" spans="1:17" ht="24">
      <c r="A143" s="114">
        <v>1370</v>
      </c>
      <c r="B143" s="115" t="s">
        <v>207</v>
      </c>
      <c r="C143" s="115" t="s">
        <v>110</v>
      </c>
      <c r="D143" s="16">
        <v>0</v>
      </c>
      <c r="E143" s="15" t="s">
        <v>47</v>
      </c>
      <c r="F143" s="15" t="s">
        <v>127</v>
      </c>
      <c r="G143" s="20">
        <v>93.566000000000003</v>
      </c>
      <c r="H143" s="18"/>
      <c r="I143" s="19">
        <f t="shared" si="46"/>
        <v>0</v>
      </c>
      <c r="J143" s="19" t="s">
        <v>64</v>
      </c>
      <c r="K143" s="19" t="s">
        <v>64</v>
      </c>
      <c r="N143" s="9" t="s">
        <v>31</v>
      </c>
      <c r="O143" s="9">
        <v>5405</v>
      </c>
      <c r="P143" s="9" t="s">
        <v>275</v>
      </c>
      <c r="Q143" s="137">
        <v>0</v>
      </c>
    </row>
    <row r="144" spans="1:17" ht="24">
      <c r="A144" s="114">
        <v>1370</v>
      </c>
      <c r="B144" s="115" t="s">
        <v>266</v>
      </c>
      <c r="C144" s="115">
        <v>68</v>
      </c>
      <c r="D144" s="16">
        <v>0</v>
      </c>
      <c r="E144" s="15" t="s">
        <v>47</v>
      </c>
      <c r="F144" s="15" t="s">
        <v>127</v>
      </c>
      <c r="G144" s="20">
        <v>93.566000000000003</v>
      </c>
      <c r="H144" s="18"/>
      <c r="I144" s="19">
        <f t="shared" ref="I144" si="50">+D144</f>
        <v>0</v>
      </c>
      <c r="J144" s="19" t="s">
        <v>64</v>
      </c>
      <c r="K144" s="19" t="s">
        <v>64</v>
      </c>
      <c r="N144" s="9" t="s">
        <v>31</v>
      </c>
      <c r="O144" s="9">
        <v>5409</v>
      </c>
      <c r="P144" s="9" t="s">
        <v>274</v>
      </c>
      <c r="Q144" s="137">
        <v>0</v>
      </c>
    </row>
    <row r="145" spans="1:17" ht="24">
      <c r="A145" s="114">
        <v>1370</v>
      </c>
      <c r="B145" s="115" t="s">
        <v>362</v>
      </c>
      <c r="C145" s="115">
        <v>68</v>
      </c>
      <c r="D145" s="16">
        <v>0</v>
      </c>
      <c r="E145" s="15" t="s">
        <v>47</v>
      </c>
      <c r="F145" s="15" t="s">
        <v>127</v>
      </c>
      <c r="G145" s="20">
        <v>93.566000000000003</v>
      </c>
      <c r="H145" s="18"/>
      <c r="I145" s="19">
        <f t="shared" si="46"/>
        <v>0</v>
      </c>
      <c r="J145" s="19" t="s">
        <v>64</v>
      </c>
      <c r="K145" s="19" t="s">
        <v>64</v>
      </c>
      <c r="N145" s="9" t="s">
        <v>31</v>
      </c>
      <c r="O145" s="9">
        <v>5409</v>
      </c>
      <c r="P145" s="9" t="s">
        <v>209</v>
      </c>
      <c r="Q145" s="137">
        <v>0</v>
      </c>
    </row>
    <row r="146" spans="1:17">
      <c r="A146" s="115" t="s">
        <v>18</v>
      </c>
      <c r="B146" s="114">
        <v>5101</v>
      </c>
      <c r="C146" s="119">
        <v>0</v>
      </c>
      <c r="D146" s="16">
        <v>0</v>
      </c>
      <c r="E146" s="15" t="s">
        <v>128</v>
      </c>
      <c r="F146" s="15" t="s">
        <v>363</v>
      </c>
      <c r="G146" s="20" t="s">
        <v>5</v>
      </c>
      <c r="H146" s="18"/>
      <c r="I146" s="19" t="s">
        <v>64</v>
      </c>
      <c r="J146" s="19">
        <f t="shared" ref="J146" si="51">+D146</f>
        <v>0</v>
      </c>
      <c r="K146" s="19" t="s">
        <v>64</v>
      </c>
      <c r="N146" s="9" t="s">
        <v>31</v>
      </c>
      <c r="O146" s="9">
        <v>5409</v>
      </c>
      <c r="P146" s="9" t="s">
        <v>275</v>
      </c>
      <c r="Q146" s="137">
        <v>0</v>
      </c>
    </row>
    <row r="147" spans="1:17" ht="24">
      <c r="A147" s="122" t="s">
        <v>18</v>
      </c>
      <c r="B147" s="121">
        <v>5101</v>
      </c>
      <c r="C147" s="122" t="s">
        <v>6</v>
      </c>
      <c r="D147" s="16">
        <v>0</v>
      </c>
      <c r="E147" s="15" t="s">
        <v>128</v>
      </c>
      <c r="F147" s="15" t="s">
        <v>129</v>
      </c>
      <c r="G147" s="20">
        <v>93.994</v>
      </c>
      <c r="H147" s="18"/>
      <c r="I147" s="19">
        <f>+D147*0.5714</f>
        <v>0</v>
      </c>
      <c r="J147" s="19">
        <f>+D147*0.4286</f>
        <v>0</v>
      </c>
      <c r="K147" s="19" t="s">
        <v>64</v>
      </c>
      <c r="L147" s="68">
        <f>+I147+J147</f>
        <v>0</v>
      </c>
      <c r="N147" s="9" t="s">
        <v>31</v>
      </c>
      <c r="O147" s="9">
        <v>5416</v>
      </c>
      <c r="P147" s="9" t="s">
        <v>274</v>
      </c>
      <c r="Q147" s="137">
        <v>0</v>
      </c>
    </row>
    <row r="148" spans="1:17" ht="24">
      <c r="A148" s="115" t="s">
        <v>18</v>
      </c>
      <c r="B148" s="114">
        <v>5107</v>
      </c>
      <c r="C148" s="119">
        <v>0</v>
      </c>
      <c r="D148" s="16">
        <v>0</v>
      </c>
      <c r="E148" s="15" t="s">
        <v>364</v>
      </c>
      <c r="F148" s="15" t="s">
        <v>219</v>
      </c>
      <c r="G148" s="17" t="s">
        <v>5</v>
      </c>
      <c r="H148" s="18"/>
      <c r="I148" s="19" t="s">
        <v>64</v>
      </c>
      <c r="J148" s="19">
        <f>+D148</f>
        <v>0</v>
      </c>
      <c r="K148" s="19" t="s">
        <v>64</v>
      </c>
      <c r="N148" s="9" t="s">
        <v>31</v>
      </c>
      <c r="O148" s="9">
        <v>5416</v>
      </c>
      <c r="P148" s="9" t="s">
        <v>209</v>
      </c>
      <c r="Q148" s="137">
        <v>0</v>
      </c>
    </row>
    <row r="149" spans="1:17" ht="24">
      <c r="A149" s="122" t="s">
        <v>18</v>
      </c>
      <c r="B149" s="121">
        <v>5107</v>
      </c>
      <c r="C149" s="122" t="s">
        <v>6</v>
      </c>
      <c r="D149" s="16">
        <v>0</v>
      </c>
      <c r="E149" s="15" t="s">
        <v>219</v>
      </c>
      <c r="F149" s="15" t="s">
        <v>129</v>
      </c>
      <c r="G149" s="20">
        <v>93.994</v>
      </c>
      <c r="H149" s="18"/>
      <c r="I149" s="19">
        <f>+D149*0.5714</f>
        <v>0</v>
      </c>
      <c r="J149" s="19">
        <f>+D149*0.4286</f>
        <v>0</v>
      </c>
      <c r="K149" s="19" t="s">
        <v>64</v>
      </c>
      <c r="L149" s="68">
        <f>+I149+J149</f>
        <v>0</v>
      </c>
      <c r="N149" s="9" t="s">
        <v>31</v>
      </c>
      <c r="O149" s="9">
        <v>5416</v>
      </c>
      <c r="P149" s="9" t="s">
        <v>275</v>
      </c>
      <c r="Q149" s="137">
        <v>0</v>
      </c>
    </row>
    <row r="150" spans="1:17">
      <c r="A150" s="115" t="s">
        <v>18</v>
      </c>
      <c r="B150" s="114">
        <v>5116</v>
      </c>
      <c r="C150" s="119">
        <v>0</v>
      </c>
      <c r="D150" s="16">
        <v>0</v>
      </c>
      <c r="E150" s="15" t="s">
        <v>21</v>
      </c>
      <c r="F150" s="15" t="s">
        <v>0</v>
      </c>
      <c r="G150" s="17" t="s">
        <v>5</v>
      </c>
      <c r="H150" s="18"/>
      <c r="I150" s="19" t="s">
        <v>64</v>
      </c>
      <c r="J150" s="19">
        <f>+D150</f>
        <v>0</v>
      </c>
      <c r="K150" s="19" t="s">
        <v>64</v>
      </c>
      <c r="N150" s="9" t="s">
        <v>31</v>
      </c>
      <c r="O150" s="9">
        <v>5416</v>
      </c>
      <c r="P150" s="9" t="s">
        <v>368</v>
      </c>
      <c r="Q150" s="137">
        <v>0</v>
      </c>
    </row>
    <row r="151" spans="1:17" s="112" customFormat="1" ht="36">
      <c r="A151" s="124" t="s">
        <v>18</v>
      </c>
      <c r="B151" s="123">
        <v>5148</v>
      </c>
      <c r="C151" s="127" t="s">
        <v>395</v>
      </c>
      <c r="D151" s="16">
        <v>0</v>
      </c>
      <c r="E151" s="63" t="s">
        <v>396</v>
      </c>
      <c r="F151" s="63" t="s">
        <v>397</v>
      </c>
      <c r="G151" s="128">
        <v>93.11</v>
      </c>
      <c r="H151" s="126"/>
      <c r="I151" s="52">
        <f>+D151</f>
        <v>0</v>
      </c>
      <c r="J151" s="52" t="s">
        <v>64</v>
      </c>
      <c r="K151" s="52" t="s">
        <v>64</v>
      </c>
      <c r="N151" s="9" t="s">
        <v>31</v>
      </c>
      <c r="O151" s="9" t="s">
        <v>45</v>
      </c>
      <c r="P151" s="9" t="s">
        <v>34</v>
      </c>
      <c r="Q151" s="137">
        <v>0</v>
      </c>
    </row>
    <row r="152" spans="1:17">
      <c r="A152" s="115" t="s">
        <v>18</v>
      </c>
      <c r="B152" s="114">
        <v>5151</v>
      </c>
      <c r="C152" s="115" t="s">
        <v>23</v>
      </c>
      <c r="D152" s="16">
        <v>11364</v>
      </c>
      <c r="E152" s="15" t="s">
        <v>42</v>
      </c>
      <c r="F152" s="15" t="s">
        <v>22</v>
      </c>
      <c r="G152" s="20">
        <v>93.558000000000007</v>
      </c>
      <c r="H152" s="18"/>
      <c r="I152" s="19">
        <f t="shared" ref="I152:I153" si="52">+D152</f>
        <v>11364</v>
      </c>
      <c r="J152" s="19" t="s">
        <v>64</v>
      </c>
      <c r="K152" s="19" t="s">
        <v>64</v>
      </c>
      <c r="N152" s="9" t="s">
        <v>31</v>
      </c>
      <c r="O152" s="9" t="s">
        <v>210</v>
      </c>
      <c r="P152" s="9" t="s">
        <v>34</v>
      </c>
      <c r="Q152" s="137">
        <v>0</v>
      </c>
    </row>
    <row r="153" spans="1:17">
      <c r="A153" s="115" t="s">
        <v>18</v>
      </c>
      <c r="B153" s="115">
        <v>5300</v>
      </c>
      <c r="C153" s="115" t="s">
        <v>24</v>
      </c>
      <c r="D153" s="16">
        <v>0</v>
      </c>
      <c r="E153" s="15" t="s">
        <v>112</v>
      </c>
      <c r="F153" s="15" t="s">
        <v>130</v>
      </c>
      <c r="G153" s="20">
        <v>93.994</v>
      </c>
      <c r="H153" s="18"/>
      <c r="I153" s="19">
        <f t="shared" si="52"/>
        <v>0</v>
      </c>
      <c r="J153" s="19" t="s">
        <v>64</v>
      </c>
      <c r="K153" s="19" t="s">
        <v>64</v>
      </c>
      <c r="N153" s="9">
        <v>1460</v>
      </c>
      <c r="O153" s="9" t="s">
        <v>211</v>
      </c>
      <c r="P153" s="9" t="s">
        <v>48</v>
      </c>
      <c r="Q153" s="137">
        <v>0</v>
      </c>
    </row>
    <row r="154" spans="1:17">
      <c r="A154" s="115" t="s">
        <v>18</v>
      </c>
      <c r="B154" s="115" t="s">
        <v>208</v>
      </c>
      <c r="C154" s="115" t="s">
        <v>24</v>
      </c>
      <c r="D154" s="16">
        <v>0</v>
      </c>
      <c r="E154" s="15" t="s">
        <v>112</v>
      </c>
      <c r="F154" s="15" t="s">
        <v>130</v>
      </c>
      <c r="G154" s="20">
        <v>93.926000000000002</v>
      </c>
      <c r="H154" s="18"/>
      <c r="I154" s="19">
        <f t="shared" ref="I154:I155" si="53">+D154</f>
        <v>0</v>
      </c>
      <c r="J154" s="19" t="s">
        <v>64</v>
      </c>
      <c r="K154" s="19" t="s">
        <v>64</v>
      </c>
      <c r="N154" s="9">
        <v>1460</v>
      </c>
      <c r="O154" s="9" t="s">
        <v>277</v>
      </c>
      <c r="P154" s="9" t="s">
        <v>48</v>
      </c>
      <c r="Q154" s="137">
        <v>0</v>
      </c>
    </row>
    <row r="155" spans="1:17">
      <c r="A155" s="115" t="s">
        <v>18</v>
      </c>
      <c r="B155" s="115" t="s">
        <v>294</v>
      </c>
      <c r="C155" s="115" t="s">
        <v>24</v>
      </c>
      <c r="D155" s="16">
        <v>0</v>
      </c>
      <c r="E155" s="15" t="s">
        <v>112</v>
      </c>
      <c r="F155" s="15" t="s">
        <v>179</v>
      </c>
      <c r="G155" s="20">
        <v>93.994</v>
      </c>
      <c r="H155" s="18"/>
      <c r="I155" s="19">
        <f t="shared" si="53"/>
        <v>0</v>
      </c>
      <c r="J155" s="19" t="s">
        <v>64</v>
      </c>
      <c r="K155" s="19" t="s">
        <v>64</v>
      </c>
      <c r="N155" s="9">
        <v>1460</v>
      </c>
      <c r="O155" s="9" t="s">
        <v>370</v>
      </c>
      <c r="P155" s="9" t="s">
        <v>48</v>
      </c>
      <c r="Q155" s="137">
        <v>0</v>
      </c>
    </row>
    <row r="156" spans="1:17">
      <c r="A156" s="115" t="s">
        <v>18</v>
      </c>
      <c r="B156" s="114">
        <v>5700</v>
      </c>
      <c r="C156" s="119">
        <v>0</v>
      </c>
      <c r="D156" s="16">
        <v>0</v>
      </c>
      <c r="E156" s="15" t="s">
        <v>131</v>
      </c>
      <c r="F156" s="15" t="s">
        <v>131</v>
      </c>
      <c r="G156" s="17" t="s">
        <v>5</v>
      </c>
      <c r="H156" s="18"/>
      <c r="I156" s="19" t="s">
        <v>64</v>
      </c>
      <c r="J156" s="19">
        <f>+D156</f>
        <v>0</v>
      </c>
      <c r="K156" s="19" t="s">
        <v>64</v>
      </c>
      <c r="N156" s="9">
        <v>1460</v>
      </c>
      <c r="O156" s="9">
        <v>5218</v>
      </c>
      <c r="P156" s="9" t="s">
        <v>279</v>
      </c>
      <c r="Q156" s="137">
        <v>0</v>
      </c>
    </row>
    <row r="157" spans="1:17">
      <c r="A157" s="122" t="s">
        <v>18</v>
      </c>
      <c r="B157" s="121">
        <v>5700</v>
      </c>
      <c r="C157" s="125" t="s">
        <v>10</v>
      </c>
      <c r="D157" s="16">
        <v>0</v>
      </c>
      <c r="E157" s="25" t="s">
        <v>111</v>
      </c>
      <c r="F157" s="25" t="s">
        <v>365</v>
      </c>
      <c r="G157" s="65">
        <v>93.994</v>
      </c>
      <c r="H157" s="66"/>
      <c r="I157" s="67">
        <f>+D157</f>
        <v>0</v>
      </c>
      <c r="J157" s="19" t="s">
        <v>64</v>
      </c>
      <c r="K157" s="19" t="s">
        <v>64</v>
      </c>
      <c r="N157" s="9">
        <v>1460</v>
      </c>
      <c r="O157" s="9" t="s">
        <v>278</v>
      </c>
      <c r="P157" s="9" t="s">
        <v>50</v>
      </c>
      <c r="Q157" s="137">
        <v>0</v>
      </c>
    </row>
    <row r="158" spans="1:17">
      <c r="A158" s="115" t="s">
        <v>18</v>
      </c>
      <c r="B158" s="114">
        <v>5735</v>
      </c>
      <c r="C158" s="119">
        <v>0</v>
      </c>
      <c r="D158" s="16">
        <v>83584</v>
      </c>
      <c r="E158" s="15" t="s">
        <v>132</v>
      </c>
      <c r="F158" s="15" t="s">
        <v>132</v>
      </c>
      <c r="G158" s="17" t="s">
        <v>5</v>
      </c>
      <c r="H158" s="18"/>
      <c r="I158" s="19" t="s">
        <v>64</v>
      </c>
      <c r="J158" s="19">
        <f>+D158</f>
        <v>83584</v>
      </c>
      <c r="K158" s="19" t="s">
        <v>64</v>
      </c>
      <c r="N158" s="9">
        <v>1460</v>
      </c>
      <c r="O158" s="9" t="s">
        <v>371</v>
      </c>
      <c r="P158" s="9" t="s">
        <v>50</v>
      </c>
      <c r="Q158" s="137">
        <v>0</v>
      </c>
    </row>
    <row r="159" spans="1:17" ht="24">
      <c r="A159" s="122" t="s">
        <v>18</v>
      </c>
      <c r="B159" s="121">
        <v>5735</v>
      </c>
      <c r="C159" s="122" t="s">
        <v>6</v>
      </c>
      <c r="D159" s="16">
        <v>50470</v>
      </c>
      <c r="E159" s="25" t="s">
        <v>133</v>
      </c>
      <c r="F159" s="25" t="s">
        <v>129</v>
      </c>
      <c r="G159" s="69">
        <v>93.994</v>
      </c>
      <c r="H159" s="66"/>
      <c r="I159" s="67">
        <f>+D159*0.5714</f>
        <v>28838.558000000001</v>
      </c>
      <c r="J159" s="19">
        <f>+D159*0.4286</f>
        <v>21631.441999999999</v>
      </c>
      <c r="K159" s="19" t="s">
        <v>64</v>
      </c>
      <c r="L159" s="68">
        <f>+I159+J159</f>
        <v>50470</v>
      </c>
      <c r="N159" s="9">
        <v>1460</v>
      </c>
      <c r="O159" s="9">
        <v>5574</v>
      </c>
      <c r="P159" s="9" t="s">
        <v>212</v>
      </c>
      <c r="Q159" s="137">
        <v>0</v>
      </c>
    </row>
    <row r="160" spans="1:17">
      <c r="A160" s="115" t="s">
        <v>18</v>
      </c>
      <c r="B160" s="114">
        <v>5740</v>
      </c>
      <c r="C160" s="119">
        <v>0</v>
      </c>
      <c r="D160" s="16">
        <v>39137</v>
      </c>
      <c r="E160" s="15" t="s">
        <v>19</v>
      </c>
      <c r="F160" s="15" t="s">
        <v>0</v>
      </c>
      <c r="G160" s="17" t="s">
        <v>5</v>
      </c>
      <c r="H160" s="18"/>
      <c r="I160" s="19" t="s">
        <v>64</v>
      </c>
      <c r="J160" s="19">
        <f>+D160</f>
        <v>39137</v>
      </c>
      <c r="K160" s="19" t="s">
        <v>64</v>
      </c>
      <c r="N160" s="9">
        <v>1460</v>
      </c>
      <c r="O160" s="9">
        <v>5574</v>
      </c>
      <c r="P160" s="9" t="s">
        <v>279</v>
      </c>
      <c r="Q160" s="137">
        <v>0</v>
      </c>
    </row>
    <row r="161" spans="1:17" ht="24">
      <c r="A161" s="115" t="s">
        <v>18</v>
      </c>
      <c r="B161" s="114">
        <v>5740</v>
      </c>
      <c r="C161" s="115" t="s">
        <v>6</v>
      </c>
      <c r="D161" s="16">
        <v>0</v>
      </c>
      <c r="E161" s="15" t="s">
        <v>25</v>
      </c>
      <c r="F161" s="15" t="s">
        <v>129</v>
      </c>
      <c r="G161" s="20">
        <v>93.994</v>
      </c>
      <c r="H161" s="18"/>
      <c r="I161" s="67">
        <f>+D161*0.5714</f>
        <v>0</v>
      </c>
      <c r="J161" s="19">
        <f>+D161*0.4286</f>
        <v>0</v>
      </c>
      <c r="K161" s="19" t="s">
        <v>64</v>
      </c>
      <c r="L161" s="68">
        <f>+I161+J161</f>
        <v>0</v>
      </c>
      <c r="N161" s="9">
        <v>1460</v>
      </c>
      <c r="O161" s="9">
        <v>5574</v>
      </c>
      <c r="P161" s="9" t="s">
        <v>372</v>
      </c>
      <c r="Q161" s="137">
        <v>0</v>
      </c>
    </row>
    <row r="162" spans="1:17">
      <c r="A162" s="115" t="s">
        <v>18</v>
      </c>
      <c r="B162" s="114">
        <v>5746</v>
      </c>
      <c r="C162" s="119">
        <v>0</v>
      </c>
      <c r="D162" s="16">
        <v>0</v>
      </c>
      <c r="E162" s="15" t="s">
        <v>20</v>
      </c>
      <c r="F162" s="15" t="s">
        <v>17</v>
      </c>
      <c r="G162" s="17" t="s">
        <v>5</v>
      </c>
      <c r="H162" s="18"/>
      <c r="I162" s="19" t="s">
        <v>64</v>
      </c>
      <c r="J162" s="19">
        <f>+D162</f>
        <v>0</v>
      </c>
      <c r="K162" s="19" t="s">
        <v>64</v>
      </c>
      <c r="L162" s="68">
        <f>SUM(L147:L161)</f>
        <v>50470</v>
      </c>
      <c r="N162" s="9">
        <v>1460</v>
      </c>
      <c r="O162" s="9">
        <v>5574</v>
      </c>
      <c r="P162" s="9" t="s">
        <v>390</v>
      </c>
      <c r="Q162" s="137">
        <v>0</v>
      </c>
    </row>
    <row r="163" spans="1:17">
      <c r="A163" s="115" t="s">
        <v>18</v>
      </c>
      <c r="B163" s="114">
        <v>5830</v>
      </c>
      <c r="C163" s="115" t="s">
        <v>10</v>
      </c>
      <c r="D163" s="16">
        <v>0</v>
      </c>
      <c r="E163" s="15" t="s">
        <v>12</v>
      </c>
      <c r="F163" s="15" t="s">
        <v>26</v>
      </c>
      <c r="G163" s="20">
        <v>93.994</v>
      </c>
      <c r="H163" s="18"/>
      <c r="I163" s="19">
        <f t="shared" ref="I163:I167" si="54">+D163</f>
        <v>0</v>
      </c>
      <c r="J163" s="19" t="s">
        <v>64</v>
      </c>
      <c r="K163" s="19" t="s">
        <v>64</v>
      </c>
      <c r="N163" s="9">
        <v>1460</v>
      </c>
      <c r="O163" s="9">
        <v>5597</v>
      </c>
      <c r="P163" s="9" t="s">
        <v>212</v>
      </c>
      <c r="Q163" s="137">
        <v>0</v>
      </c>
    </row>
    <row r="164" spans="1:17">
      <c r="A164" s="115" t="s">
        <v>18</v>
      </c>
      <c r="B164" s="114" t="s">
        <v>267</v>
      </c>
      <c r="C164" s="115" t="s">
        <v>268</v>
      </c>
      <c r="D164" s="16">
        <v>0</v>
      </c>
      <c r="E164" s="15" t="s">
        <v>269</v>
      </c>
      <c r="F164" s="15" t="s">
        <v>270</v>
      </c>
      <c r="G164" s="20">
        <v>93.11</v>
      </c>
      <c r="H164" s="18"/>
      <c r="I164" s="19">
        <f t="shared" si="54"/>
        <v>0</v>
      </c>
      <c r="J164" s="19" t="s">
        <v>64</v>
      </c>
      <c r="K164" s="19" t="s">
        <v>64</v>
      </c>
      <c r="N164" s="9">
        <v>1460</v>
      </c>
      <c r="O164" s="9">
        <v>5597</v>
      </c>
      <c r="P164" s="9" t="s">
        <v>279</v>
      </c>
      <c r="Q164" s="137">
        <v>0</v>
      </c>
    </row>
    <row r="165" spans="1:17">
      <c r="A165" s="115" t="s">
        <v>18</v>
      </c>
      <c r="B165" s="115">
        <v>5900</v>
      </c>
      <c r="C165" s="115" t="s">
        <v>27</v>
      </c>
      <c r="D165" s="16">
        <v>96179</v>
      </c>
      <c r="E165" s="15" t="s">
        <v>366</v>
      </c>
      <c r="F165" s="15" t="s">
        <v>272</v>
      </c>
      <c r="G165" s="20">
        <v>93.216999999999999</v>
      </c>
      <c r="H165" s="18"/>
      <c r="I165" s="19">
        <f t="shared" si="54"/>
        <v>96179</v>
      </c>
      <c r="J165" s="19" t="s">
        <v>64</v>
      </c>
      <c r="K165" s="19" t="s">
        <v>64</v>
      </c>
      <c r="N165" s="9">
        <v>1460</v>
      </c>
      <c r="O165" s="9">
        <v>5597</v>
      </c>
      <c r="P165" s="9" t="s">
        <v>372</v>
      </c>
      <c r="Q165" s="137">
        <v>0</v>
      </c>
    </row>
    <row r="166" spans="1:17">
      <c r="A166" s="115" t="s">
        <v>18</v>
      </c>
      <c r="B166" s="115" t="s">
        <v>29</v>
      </c>
      <c r="C166" s="115" t="s">
        <v>27</v>
      </c>
      <c r="D166" s="16">
        <v>0</v>
      </c>
      <c r="E166" s="15" t="s">
        <v>273</v>
      </c>
      <c r="F166" s="15" t="s">
        <v>272</v>
      </c>
      <c r="G166" s="20">
        <v>93.216999999999999</v>
      </c>
      <c r="H166" s="18"/>
      <c r="I166" s="19">
        <f t="shared" ref="I166" si="55">+D166</f>
        <v>0</v>
      </c>
      <c r="J166" s="19" t="s">
        <v>64</v>
      </c>
      <c r="K166" s="19" t="s">
        <v>64</v>
      </c>
      <c r="N166" s="9">
        <v>1460</v>
      </c>
      <c r="O166" s="9">
        <v>5597</v>
      </c>
      <c r="P166" s="9" t="s">
        <v>390</v>
      </c>
      <c r="Q166" s="137">
        <v>0</v>
      </c>
    </row>
    <row r="167" spans="1:17">
      <c r="A167" s="115" t="s">
        <v>18</v>
      </c>
      <c r="B167" s="115" t="s">
        <v>180</v>
      </c>
      <c r="C167" s="115" t="s">
        <v>27</v>
      </c>
      <c r="D167" s="16">
        <v>0</v>
      </c>
      <c r="E167" s="15" t="s">
        <v>134</v>
      </c>
      <c r="F167" s="15" t="s">
        <v>135</v>
      </c>
      <c r="G167" s="20">
        <v>93.216999999999999</v>
      </c>
      <c r="H167" s="18"/>
      <c r="I167" s="19">
        <f t="shared" si="54"/>
        <v>0</v>
      </c>
      <c r="J167" s="19" t="s">
        <v>64</v>
      </c>
      <c r="K167" s="19" t="s">
        <v>64</v>
      </c>
      <c r="N167" s="9">
        <v>1460</v>
      </c>
      <c r="O167" s="9">
        <v>5598</v>
      </c>
      <c r="P167" s="9" t="s">
        <v>212</v>
      </c>
      <c r="Q167" s="137">
        <v>0</v>
      </c>
    </row>
    <row r="168" spans="1:17">
      <c r="A168" s="115" t="s">
        <v>18</v>
      </c>
      <c r="B168" s="115">
        <v>6021</v>
      </c>
      <c r="C168" s="115" t="s">
        <v>187</v>
      </c>
      <c r="D168" s="16">
        <v>17188</v>
      </c>
      <c r="E168" s="15" t="s">
        <v>30</v>
      </c>
      <c r="F168" s="15" t="s">
        <v>367</v>
      </c>
      <c r="G168" s="20" t="s">
        <v>5</v>
      </c>
      <c r="H168" s="18"/>
      <c r="I168" s="19" t="s">
        <v>64</v>
      </c>
      <c r="J168" s="19">
        <f>+D168</f>
        <v>17188</v>
      </c>
      <c r="K168" s="19" t="s">
        <v>64</v>
      </c>
      <c r="N168" s="9">
        <v>1460</v>
      </c>
      <c r="O168" s="9">
        <v>5598</v>
      </c>
      <c r="P168" s="9" t="s">
        <v>279</v>
      </c>
      <c r="Q168" s="137">
        <v>0</v>
      </c>
    </row>
    <row r="169" spans="1:17">
      <c r="A169" s="115" t="s">
        <v>31</v>
      </c>
      <c r="B169" s="114">
        <v>5403</v>
      </c>
      <c r="C169" s="115" t="s">
        <v>274</v>
      </c>
      <c r="D169" s="16">
        <v>0</v>
      </c>
      <c r="E169" s="15" t="s">
        <v>136</v>
      </c>
      <c r="F169" s="15" t="s">
        <v>137</v>
      </c>
      <c r="G169" s="20">
        <v>10.557</v>
      </c>
      <c r="H169" s="18"/>
      <c r="I169" s="19">
        <f t="shared" ref="I169:I201" si="56">+D169</f>
        <v>0</v>
      </c>
      <c r="J169" s="19" t="s">
        <v>64</v>
      </c>
      <c r="K169" s="19" t="s">
        <v>64</v>
      </c>
      <c r="N169" s="9">
        <v>1460</v>
      </c>
      <c r="O169" s="9">
        <v>5598</v>
      </c>
      <c r="P169" s="9" t="s">
        <v>372</v>
      </c>
      <c r="Q169" s="137">
        <v>0</v>
      </c>
    </row>
    <row r="170" spans="1:17">
      <c r="A170" s="115" t="s">
        <v>31</v>
      </c>
      <c r="B170" s="114">
        <v>5403</v>
      </c>
      <c r="C170" s="115" t="s">
        <v>209</v>
      </c>
      <c r="D170" s="16">
        <v>0</v>
      </c>
      <c r="E170" s="15" t="s">
        <v>136</v>
      </c>
      <c r="F170" s="15" t="s">
        <v>137</v>
      </c>
      <c r="G170" s="20">
        <v>10.557</v>
      </c>
      <c r="H170" s="18"/>
      <c r="I170" s="19">
        <f t="shared" si="56"/>
        <v>0</v>
      </c>
      <c r="J170" s="19" t="s">
        <v>64</v>
      </c>
      <c r="K170" s="19" t="s">
        <v>64</v>
      </c>
      <c r="N170" s="9">
        <v>1460</v>
      </c>
      <c r="O170" s="9">
        <v>5598</v>
      </c>
      <c r="P170" s="9" t="s">
        <v>390</v>
      </c>
      <c r="Q170" s="137">
        <v>0</v>
      </c>
    </row>
    <row r="171" spans="1:17">
      <c r="A171" s="115" t="s">
        <v>31</v>
      </c>
      <c r="B171" s="114">
        <v>5403</v>
      </c>
      <c r="C171" s="115" t="s">
        <v>275</v>
      </c>
      <c r="D171" s="16">
        <v>0</v>
      </c>
      <c r="E171" s="15" t="s">
        <v>136</v>
      </c>
      <c r="F171" s="15" t="s">
        <v>137</v>
      </c>
      <c r="G171" s="20">
        <v>10.557</v>
      </c>
      <c r="H171" s="18"/>
      <c r="I171" s="19">
        <f t="shared" ref="I171:I172" si="57">+D171</f>
        <v>0</v>
      </c>
      <c r="J171" s="19" t="s">
        <v>64</v>
      </c>
      <c r="K171" s="19" t="s">
        <v>64</v>
      </c>
      <c r="N171" s="9">
        <v>1460</v>
      </c>
      <c r="O171" s="9" t="s">
        <v>53</v>
      </c>
      <c r="P171" s="9" t="s">
        <v>51</v>
      </c>
      <c r="Q171" s="137">
        <v>0</v>
      </c>
    </row>
    <row r="172" spans="1:17" s="112" customFormat="1">
      <c r="A172" s="115" t="s">
        <v>31</v>
      </c>
      <c r="B172" s="114">
        <v>5403</v>
      </c>
      <c r="C172" s="115" t="s">
        <v>368</v>
      </c>
      <c r="D172" s="16">
        <v>60261</v>
      </c>
      <c r="E172" s="15" t="s">
        <v>136</v>
      </c>
      <c r="F172" s="15" t="s">
        <v>137</v>
      </c>
      <c r="G172" s="20">
        <v>10.557</v>
      </c>
      <c r="H172" s="18"/>
      <c r="I172" s="19">
        <f t="shared" si="57"/>
        <v>60261</v>
      </c>
      <c r="J172" s="19" t="s">
        <v>64</v>
      </c>
      <c r="K172" s="19" t="s">
        <v>64</v>
      </c>
      <c r="N172" s="9">
        <v>1460</v>
      </c>
      <c r="O172" s="9" t="s">
        <v>53</v>
      </c>
      <c r="P172" s="9" t="s">
        <v>52</v>
      </c>
      <c r="Q172" s="137">
        <v>0</v>
      </c>
    </row>
    <row r="173" spans="1:17">
      <c r="A173" s="117" t="s">
        <v>31</v>
      </c>
      <c r="B173" s="116">
        <v>5403</v>
      </c>
      <c r="C173" s="117" t="s">
        <v>398</v>
      </c>
      <c r="D173" s="16">
        <v>111393</v>
      </c>
      <c r="E173" s="111" t="s">
        <v>136</v>
      </c>
      <c r="F173" s="111" t="s">
        <v>137</v>
      </c>
      <c r="G173" s="23">
        <v>10.557</v>
      </c>
      <c r="H173" s="21"/>
      <c r="I173" s="22">
        <f t="shared" si="56"/>
        <v>111393</v>
      </c>
      <c r="J173" s="22" t="s">
        <v>64</v>
      </c>
      <c r="K173" s="22" t="s">
        <v>64</v>
      </c>
      <c r="N173" s="9">
        <v>1460</v>
      </c>
      <c r="O173" s="9" t="s">
        <v>54</v>
      </c>
      <c r="P173" s="9" t="s">
        <v>52</v>
      </c>
      <c r="Q173" s="137">
        <v>0</v>
      </c>
    </row>
    <row r="174" spans="1:17">
      <c r="A174" s="115" t="s">
        <v>31</v>
      </c>
      <c r="B174" s="114">
        <v>5404</v>
      </c>
      <c r="C174" s="115" t="s">
        <v>274</v>
      </c>
      <c r="D174" s="16">
        <v>0</v>
      </c>
      <c r="E174" s="15" t="s">
        <v>32</v>
      </c>
      <c r="F174" s="15" t="s">
        <v>137</v>
      </c>
      <c r="G174" s="20">
        <v>10.557</v>
      </c>
      <c r="H174" s="18"/>
      <c r="I174" s="19">
        <f t="shared" si="56"/>
        <v>0</v>
      </c>
      <c r="J174" s="19" t="s">
        <v>64</v>
      </c>
      <c r="K174" s="19" t="s">
        <v>64</v>
      </c>
      <c r="N174" s="9">
        <v>1460</v>
      </c>
      <c r="O174" s="9" t="s">
        <v>181</v>
      </c>
      <c r="P174" s="9" t="s">
        <v>52</v>
      </c>
      <c r="Q174" s="137">
        <v>0</v>
      </c>
    </row>
    <row r="175" spans="1:17">
      <c r="A175" s="115" t="s">
        <v>31</v>
      </c>
      <c r="B175" s="114">
        <v>5404</v>
      </c>
      <c r="C175" s="115" t="s">
        <v>209</v>
      </c>
      <c r="D175" s="16">
        <v>0</v>
      </c>
      <c r="E175" s="15" t="s">
        <v>32</v>
      </c>
      <c r="F175" s="15" t="s">
        <v>137</v>
      </c>
      <c r="G175" s="20">
        <v>10.557</v>
      </c>
      <c r="H175" s="18"/>
      <c r="I175" s="19">
        <f t="shared" si="56"/>
        <v>0</v>
      </c>
      <c r="J175" s="19" t="s">
        <v>64</v>
      </c>
      <c r="K175" s="19" t="s">
        <v>64</v>
      </c>
      <c r="N175" s="9">
        <v>1460</v>
      </c>
      <c r="O175" s="9" t="s">
        <v>146</v>
      </c>
      <c r="P175" s="9" t="s">
        <v>52</v>
      </c>
      <c r="Q175" s="137">
        <v>0</v>
      </c>
    </row>
    <row r="176" spans="1:17">
      <c r="A176" s="115" t="s">
        <v>31</v>
      </c>
      <c r="B176" s="114">
        <v>5404</v>
      </c>
      <c r="C176" s="115" t="s">
        <v>275</v>
      </c>
      <c r="D176" s="16">
        <v>0</v>
      </c>
      <c r="E176" s="15" t="s">
        <v>32</v>
      </c>
      <c r="F176" s="15" t="s">
        <v>137</v>
      </c>
      <c r="G176" s="20">
        <v>10.557</v>
      </c>
      <c r="H176" s="18"/>
      <c r="I176" s="19">
        <f t="shared" ref="I176:I177" si="58">+D176</f>
        <v>0</v>
      </c>
      <c r="J176" s="19" t="s">
        <v>64</v>
      </c>
      <c r="K176" s="19" t="s">
        <v>64</v>
      </c>
      <c r="N176" s="9">
        <v>1460</v>
      </c>
      <c r="O176" s="9" t="s">
        <v>280</v>
      </c>
      <c r="P176" s="9" t="s">
        <v>52</v>
      </c>
      <c r="Q176" s="137">
        <v>0</v>
      </c>
    </row>
    <row r="177" spans="1:17" s="112" customFormat="1">
      <c r="A177" s="115" t="s">
        <v>31</v>
      </c>
      <c r="B177" s="114">
        <v>5404</v>
      </c>
      <c r="C177" s="115" t="s">
        <v>368</v>
      </c>
      <c r="D177" s="16">
        <v>16935.060000000001</v>
      </c>
      <c r="E177" s="15" t="s">
        <v>32</v>
      </c>
      <c r="F177" s="15" t="s">
        <v>137</v>
      </c>
      <c r="G177" s="20">
        <v>10.557</v>
      </c>
      <c r="H177" s="18"/>
      <c r="I177" s="19">
        <f t="shared" si="58"/>
        <v>16935.060000000001</v>
      </c>
      <c r="J177" s="19" t="s">
        <v>64</v>
      </c>
      <c r="K177" s="19" t="s">
        <v>64</v>
      </c>
      <c r="N177" s="9">
        <v>1460</v>
      </c>
      <c r="O177" s="9" t="s">
        <v>373</v>
      </c>
      <c r="P177" s="9" t="s">
        <v>279</v>
      </c>
      <c r="Q177" s="137">
        <v>0</v>
      </c>
    </row>
    <row r="178" spans="1:17">
      <c r="A178" s="117" t="s">
        <v>31</v>
      </c>
      <c r="B178" s="116">
        <v>5404</v>
      </c>
      <c r="C178" s="117" t="s">
        <v>398</v>
      </c>
      <c r="D178" s="16">
        <v>45943</v>
      </c>
      <c r="E178" s="111" t="s">
        <v>32</v>
      </c>
      <c r="F178" s="111" t="s">
        <v>137</v>
      </c>
      <c r="G178" s="23">
        <v>10.557</v>
      </c>
      <c r="H178" s="21"/>
      <c r="I178" s="22">
        <f t="shared" si="56"/>
        <v>45943</v>
      </c>
      <c r="J178" s="22" t="s">
        <v>64</v>
      </c>
      <c r="K178" s="22" t="s">
        <v>64</v>
      </c>
      <c r="N178" s="9">
        <v>1460</v>
      </c>
      <c r="O178" s="9" t="s">
        <v>373</v>
      </c>
      <c r="P178" s="9" t="s">
        <v>372</v>
      </c>
      <c r="Q178" s="137">
        <v>0</v>
      </c>
    </row>
    <row r="179" spans="1:17">
      <c r="A179" s="115" t="s">
        <v>31</v>
      </c>
      <c r="B179" s="114">
        <v>5405</v>
      </c>
      <c r="C179" s="115" t="s">
        <v>274</v>
      </c>
      <c r="D179" s="16">
        <v>0</v>
      </c>
      <c r="E179" s="15" t="s">
        <v>33</v>
      </c>
      <c r="F179" s="15" t="s">
        <v>137</v>
      </c>
      <c r="G179" s="20">
        <v>10.557</v>
      </c>
      <c r="H179" s="18"/>
      <c r="I179" s="19">
        <f t="shared" si="56"/>
        <v>0</v>
      </c>
      <c r="J179" s="19" t="s">
        <v>64</v>
      </c>
      <c r="K179" s="19" t="s">
        <v>64</v>
      </c>
      <c r="N179" s="9">
        <v>1460</v>
      </c>
      <c r="O179" s="9" t="s">
        <v>373</v>
      </c>
      <c r="P179" s="9" t="s">
        <v>390</v>
      </c>
      <c r="Q179" s="137">
        <v>0</v>
      </c>
    </row>
    <row r="180" spans="1:17">
      <c r="A180" s="115" t="s">
        <v>31</v>
      </c>
      <c r="B180" s="114">
        <v>5405</v>
      </c>
      <c r="C180" s="115" t="s">
        <v>209</v>
      </c>
      <c r="D180" s="16">
        <v>0</v>
      </c>
      <c r="E180" s="15" t="s">
        <v>33</v>
      </c>
      <c r="F180" s="15" t="s">
        <v>137</v>
      </c>
      <c r="G180" s="20">
        <v>10.557</v>
      </c>
      <c r="H180" s="18"/>
      <c r="I180" s="19">
        <f t="shared" si="56"/>
        <v>0</v>
      </c>
      <c r="J180" s="19" t="s">
        <v>64</v>
      </c>
      <c r="K180" s="19" t="s">
        <v>64</v>
      </c>
      <c r="N180" s="9">
        <v>2117</v>
      </c>
      <c r="O180" s="9">
        <v>4113</v>
      </c>
      <c r="P180" s="9">
        <v>0</v>
      </c>
      <c r="Q180" s="137">
        <v>0</v>
      </c>
    </row>
    <row r="181" spans="1:17">
      <c r="A181" s="115" t="s">
        <v>31</v>
      </c>
      <c r="B181" s="114">
        <v>5405</v>
      </c>
      <c r="C181" s="115" t="s">
        <v>275</v>
      </c>
      <c r="D181" s="16">
        <v>0</v>
      </c>
      <c r="E181" s="15" t="s">
        <v>33</v>
      </c>
      <c r="F181" s="15" t="s">
        <v>137</v>
      </c>
      <c r="G181" s="20">
        <v>10.557</v>
      </c>
      <c r="H181" s="18"/>
      <c r="I181" s="19">
        <f t="shared" ref="I181:I182" si="59">+D181</f>
        <v>0</v>
      </c>
      <c r="J181" s="19" t="s">
        <v>64</v>
      </c>
      <c r="K181" s="19" t="s">
        <v>64</v>
      </c>
      <c r="N181" s="9">
        <v>2600</v>
      </c>
      <c r="O181" s="9">
        <v>6950</v>
      </c>
      <c r="P181" s="9">
        <v>4</v>
      </c>
      <c r="Q181" s="137">
        <v>0</v>
      </c>
    </row>
    <row r="182" spans="1:17" s="112" customFormat="1">
      <c r="A182" s="115" t="s">
        <v>31</v>
      </c>
      <c r="B182" s="114">
        <v>5405</v>
      </c>
      <c r="C182" s="115" t="s">
        <v>368</v>
      </c>
      <c r="D182" s="16">
        <v>3917.66</v>
      </c>
      <c r="E182" s="15" t="s">
        <v>33</v>
      </c>
      <c r="F182" s="15" t="s">
        <v>137</v>
      </c>
      <c r="G182" s="20">
        <v>10.557</v>
      </c>
      <c r="H182" s="18"/>
      <c r="I182" s="19">
        <f t="shared" si="59"/>
        <v>3917.66</v>
      </c>
      <c r="J182" s="19" t="s">
        <v>64</v>
      </c>
      <c r="K182" s="19" t="s">
        <v>64</v>
      </c>
      <c r="N182" s="9">
        <v>1460</v>
      </c>
      <c r="O182" s="9">
        <v>2720</v>
      </c>
      <c r="P182" s="9" t="s">
        <v>48</v>
      </c>
      <c r="Q182" s="137">
        <v>50</v>
      </c>
    </row>
    <row r="183" spans="1:17">
      <c r="A183" s="117" t="s">
        <v>31</v>
      </c>
      <c r="B183" s="116">
        <v>5405</v>
      </c>
      <c r="C183" s="117" t="s">
        <v>398</v>
      </c>
      <c r="D183" s="16">
        <v>1416</v>
      </c>
      <c r="E183" s="111" t="s">
        <v>33</v>
      </c>
      <c r="F183" s="111" t="s">
        <v>137</v>
      </c>
      <c r="G183" s="23">
        <v>10.557</v>
      </c>
      <c r="H183" s="21"/>
      <c r="I183" s="22">
        <f t="shared" si="56"/>
        <v>1416</v>
      </c>
      <c r="J183" s="22" t="s">
        <v>64</v>
      </c>
      <c r="K183" s="22" t="s">
        <v>64</v>
      </c>
      <c r="N183" s="9">
        <v>1311</v>
      </c>
      <c r="O183" s="9">
        <v>4631</v>
      </c>
      <c r="P183" s="9" t="s">
        <v>39</v>
      </c>
      <c r="Q183" s="137">
        <v>100</v>
      </c>
    </row>
    <row r="184" spans="1:17">
      <c r="A184" s="115" t="s">
        <v>31</v>
      </c>
      <c r="B184" s="114">
        <v>5409</v>
      </c>
      <c r="C184" s="115" t="s">
        <v>274</v>
      </c>
      <c r="D184" s="16">
        <v>0</v>
      </c>
      <c r="E184" s="15" t="s">
        <v>138</v>
      </c>
      <c r="F184" s="15" t="s">
        <v>137</v>
      </c>
      <c r="G184" s="20">
        <v>10.557</v>
      </c>
      <c r="H184" s="18"/>
      <c r="I184" s="19">
        <f t="shared" si="56"/>
        <v>0</v>
      </c>
      <c r="J184" s="19" t="s">
        <v>64</v>
      </c>
      <c r="K184" s="19" t="s">
        <v>64</v>
      </c>
      <c r="N184" s="9">
        <v>1311</v>
      </c>
      <c r="O184" s="9">
        <v>4601</v>
      </c>
      <c r="P184" s="9" t="s">
        <v>36</v>
      </c>
      <c r="Q184" s="137">
        <v>140.72999999999999</v>
      </c>
    </row>
    <row r="185" spans="1:17">
      <c r="A185" s="115" t="s">
        <v>31</v>
      </c>
      <c r="B185" s="114">
        <v>5409</v>
      </c>
      <c r="C185" s="115" t="s">
        <v>209</v>
      </c>
      <c r="D185" s="16">
        <v>0</v>
      </c>
      <c r="E185" s="15" t="s">
        <v>138</v>
      </c>
      <c r="F185" s="15" t="s">
        <v>137</v>
      </c>
      <c r="G185" s="20">
        <v>10.557</v>
      </c>
      <c r="H185" s="18"/>
      <c r="I185" s="19">
        <f t="shared" si="56"/>
        <v>0</v>
      </c>
      <c r="J185" s="19" t="s">
        <v>64</v>
      </c>
      <c r="K185" s="19" t="s">
        <v>64</v>
      </c>
      <c r="N185" s="9">
        <v>1311</v>
      </c>
      <c r="O185" s="9">
        <v>4536</v>
      </c>
      <c r="P185" s="9" t="s">
        <v>36</v>
      </c>
      <c r="Q185" s="137">
        <v>300</v>
      </c>
    </row>
    <row r="186" spans="1:17">
      <c r="A186" s="115" t="s">
        <v>31</v>
      </c>
      <c r="B186" s="114">
        <v>5409</v>
      </c>
      <c r="C186" s="115" t="s">
        <v>275</v>
      </c>
      <c r="D186" s="16">
        <v>0</v>
      </c>
      <c r="E186" s="15" t="s">
        <v>138</v>
      </c>
      <c r="F186" s="15" t="s">
        <v>137</v>
      </c>
      <c r="G186" s="20">
        <v>10.557</v>
      </c>
      <c r="H186" s="18"/>
      <c r="I186" s="19">
        <f t="shared" ref="I186:I187" si="60">+D186</f>
        <v>0</v>
      </c>
      <c r="J186" s="19" t="s">
        <v>64</v>
      </c>
      <c r="K186" s="19" t="s">
        <v>64</v>
      </c>
      <c r="N186" s="9">
        <v>1271</v>
      </c>
      <c r="O186" s="9">
        <v>5351</v>
      </c>
      <c r="P186" s="9" t="s">
        <v>10</v>
      </c>
      <c r="Q186" s="137">
        <v>467</v>
      </c>
    </row>
    <row r="187" spans="1:17" s="112" customFormat="1">
      <c r="A187" s="115" t="s">
        <v>31</v>
      </c>
      <c r="B187" s="114">
        <v>5409</v>
      </c>
      <c r="C187" s="115" t="s">
        <v>368</v>
      </c>
      <c r="D187" s="16">
        <v>7311</v>
      </c>
      <c r="E187" s="15" t="s">
        <v>138</v>
      </c>
      <c r="F187" s="15" t="s">
        <v>137</v>
      </c>
      <c r="G187" s="20">
        <v>10.557</v>
      </c>
      <c r="H187" s="18"/>
      <c r="I187" s="19">
        <f t="shared" si="60"/>
        <v>7311</v>
      </c>
      <c r="J187" s="19" t="s">
        <v>64</v>
      </c>
      <c r="K187" s="19" t="s">
        <v>64</v>
      </c>
      <c r="N187" s="9">
        <v>1311</v>
      </c>
      <c r="O187" s="9">
        <v>4536</v>
      </c>
      <c r="P187" s="9" t="s">
        <v>331</v>
      </c>
      <c r="Q187" s="137">
        <v>1200</v>
      </c>
    </row>
    <row r="188" spans="1:17">
      <c r="A188" s="117" t="s">
        <v>31</v>
      </c>
      <c r="B188" s="116">
        <v>5409</v>
      </c>
      <c r="C188" s="117" t="s">
        <v>398</v>
      </c>
      <c r="D188" s="16">
        <v>20196</v>
      </c>
      <c r="E188" s="111" t="s">
        <v>138</v>
      </c>
      <c r="F188" s="111" t="s">
        <v>137</v>
      </c>
      <c r="G188" s="23">
        <v>10.557</v>
      </c>
      <c r="H188" s="21"/>
      <c r="I188" s="22">
        <f t="shared" si="56"/>
        <v>20196</v>
      </c>
      <c r="J188" s="22" t="s">
        <v>64</v>
      </c>
      <c r="K188" s="22" t="s">
        <v>64</v>
      </c>
      <c r="N188" s="9" t="s">
        <v>31</v>
      </c>
      <c r="O188" s="9">
        <v>5405</v>
      </c>
      <c r="P188" s="9" t="s">
        <v>398</v>
      </c>
      <c r="Q188" s="137">
        <v>1416</v>
      </c>
    </row>
    <row r="189" spans="1:17">
      <c r="A189" s="115" t="s">
        <v>31</v>
      </c>
      <c r="B189" s="114">
        <v>5416</v>
      </c>
      <c r="C189" s="115" t="s">
        <v>274</v>
      </c>
      <c r="D189" s="16">
        <v>0</v>
      </c>
      <c r="E189" s="15" t="s">
        <v>139</v>
      </c>
      <c r="F189" s="15" t="s">
        <v>137</v>
      </c>
      <c r="G189" s="20">
        <v>10.557</v>
      </c>
      <c r="H189" s="18"/>
      <c r="I189" s="19">
        <f t="shared" si="56"/>
        <v>0</v>
      </c>
      <c r="J189" s="19" t="s">
        <v>64</v>
      </c>
      <c r="K189" s="19" t="s">
        <v>64</v>
      </c>
      <c r="N189" s="9">
        <v>1311</v>
      </c>
      <c r="O189" s="9">
        <v>4601</v>
      </c>
      <c r="P189" s="9" t="s">
        <v>331</v>
      </c>
      <c r="Q189" s="137">
        <v>1503</v>
      </c>
    </row>
    <row r="190" spans="1:17">
      <c r="A190" s="115" t="s">
        <v>31</v>
      </c>
      <c r="B190" s="114">
        <v>5416</v>
      </c>
      <c r="C190" s="115" t="s">
        <v>209</v>
      </c>
      <c r="D190" s="16">
        <v>0</v>
      </c>
      <c r="E190" s="15" t="s">
        <v>139</v>
      </c>
      <c r="F190" s="15" t="s">
        <v>137</v>
      </c>
      <c r="G190" s="20">
        <v>10.557</v>
      </c>
      <c r="H190" s="18"/>
      <c r="I190" s="19">
        <f t="shared" si="56"/>
        <v>0</v>
      </c>
      <c r="J190" s="19" t="s">
        <v>64</v>
      </c>
      <c r="K190" s="19" t="s">
        <v>64</v>
      </c>
      <c r="N190" s="9">
        <v>1271</v>
      </c>
      <c r="O190" s="9">
        <v>5318</v>
      </c>
      <c r="P190" s="9" t="s">
        <v>10</v>
      </c>
      <c r="Q190" s="137">
        <v>2073</v>
      </c>
    </row>
    <row r="191" spans="1:17">
      <c r="A191" s="115" t="s">
        <v>31</v>
      </c>
      <c r="B191" s="114">
        <v>5416</v>
      </c>
      <c r="C191" s="115" t="s">
        <v>275</v>
      </c>
      <c r="D191" s="16">
        <v>0</v>
      </c>
      <c r="E191" s="15" t="s">
        <v>139</v>
      </c>
      <c r="F191" s="15" t="s">
        <v>137</v>
      </c>
      <c r="G191" s="20">
        <v>10.557</v>
      </c>
      <c r="H191" s="18"/>
      <c r="I191" s="19">
        <f t="shared" ref="I191" si="61">+D191</f>
        <v>0</v>
      </c>
      <c r="J191" s="19" t="s">
        <v>64</v>
      </c>
      <c r="K191" s="19" t="s">
        <v>64</v>
      </c>
      <c r="N191" s="9">
        <v>1460</v>
      </c>
      <c r="O191" s="9">
        <v>4554</v>
      </c>
      <c r="P191" s="9">
        <v>0</v>
      </c>
      <c r="Q191" s="137">
        <v>2114</v>
      </c>
    </row>
    <row r="192" spans="1:17">
      <c r="A192" s="115" t="s">
        <v>31</v>
      </c>
      <c r="B192" s="114">
        <v>5416</v>
      </c>
      <c r="C192" s="115" t="s">
        <v>368</v>
      </c>
      <c r="D192" s="16">
        <v>0</v>
      </c>
      <c r="E192" s="15" t="s">
        <v>139</v>
      </c>
      <c r="F192" s="15" t="s">
        <v>137</v>
      </c>
      <c r="G192" s="20">
        <v>10.557</v>
      </c>
      <c r="H192" s="18"/>
      <c r="I192" s="19">
        <f t="shared" si="56"/>
        <v>0</v>
      </c>
      <c r="J192" s="19" t="s">
        <v>64</v>
      </c>
      <c r="K192" s="19" t="s">
        <v>64</v>
      </c>
      <c r="N192" s="9" t="s">
        <v>31</v>
      </c>
      <c r="O192" s="9" t="s">
        <v>276</v>
      </c>
      <c r="P192" s="9" t="s">
        <v>34</v>
      </c>
      <c r="Q192" s="137">
        <v>2354</v>
      </c>
    </row>
    <row r="193" spans="1:17">
      <c r="A193" s="115" t="s">
        <v>31</v>
      </c>
      <c r="B193" s="115" t="s">
        <v>45</v>
      </c>
      <c r="C193" s="115" t="s">
        <v>34</v>
      </c>
      <c r="D193" s="16">
        <v>0</v>
      </c>
      <c r="E193" s="15" t="s">
        <v>213</v>
      </c>
      <c r="F193" s="15" t="s">
        <v>137</v>
      </c>
      <c r="G193" s="20">
        <v>10.557</v>
      </c>
      <c r="H193" s="18"/>
      <c r="I193" s="19">
        <f t="shared" si="56"/>
        <v>0</v>
      </c>
      <c r="J193" s="19" t="s">
        <v>64</v>
      </c>
      <c r="K193" s="19" t="s">
        <v>64</v>
      </c>
      <c r="N193" s="9">
        <v>1175</v>
      </c>
      <c r="O193" s="9">
        <v>4510</v>
      </c>
      <c r="P193" s="9">
        <v>0</v>
      </c>
      <c r="Q193" s="137">
        <v>2488</v>
      </c>
    </row>
    <row r="194" spans="1:17">
      <c r="A194" s="115" t="s">
        <v>31</v>
      </c>
      <c r="B194" s="115" t="s">
        <v>210</v>
      </c>
      <c r="C194" s="115" t="s">
        <v>34</v>
      </c>
      <c r="D194" s="16">
        <v>0</v>
      </c>
      <c r="E194" s="15" t="s">
        <v>213</v>
      </c>
      <c r="F194" s="15" t="s">
        <v>137</v>
      </c>
      <c r="G194" s="20">
        <v>10.557</v>
      </c>
      <c r="H194" s="18"/>
      <c r="I194" s="19">
        <f t="shared" si="56"/>
        <v>0</v>
      </c>
      <c r="J194" s="19" t="s">
        <v>64</v>
      </c>
      <c r="K194" s="19" t="s">
        <v>64</v>
      </c>
      <c r="N194" s="9">
        <v>1264</v>
      </c>
      <c r="O194" s="9">
        <v>2680</v>
      </c>
      <c r="P194" s="9" t="s">
        <v>319</v>
      </c>
      <c r="Q194" s="137">
        <v>3416</v>
      </c>
    </row>
    <row r="195" spans="1:17">
      <c r="A195" s="115" t="s">
        <v>31</v>
      </c>
      <c r="B195" s="115" t="s">
        <v>276</v>
      </c>
      <c r="C195" s="115" t="s">
        <v>34</v>
      </c>
      <c r="D195" s="16">
        <v>2354</v>
      </c>
      <c r="E195" s="15" t="s">
        <v>213</v>
      </c>
      <c r="F195" s="15" t="s">
        <v>137</v>
      </c>
      <c r="G195" s="20">
        <v>10.557</v>
      </c>
      <c r="H195" s="18"/>
      <c r="I195" s="19">
        <f t="shared" ref="I195" si="62">+D195</f>
        <v>2354</v>
      </c>
      <c r="J195" s="19" t="s">
        <v>64</v>
      </c>
      <c r="K195" s="19" t="s">
        <v>64</v>
      </c>
      <c r="N195" s="9">
        <v>1313</v>
      </c>
      <c r="O195" s="9">
        <v>3720</v>
      </c>
      <c r="P195" s="9" t="s">
        <v>189</v>
      </c>
      <c r="Q195" s="137">
        <v>3870</v>
      </c>
    </row>
    <row r="196" spans="1:17" s="112" customFormat="1">
      <c r="A196" s="117" t="s">
        <v>31</v>
      </c>
      <c r="B196" s="117" t="s">
        <v>399</v>
      </c>
      <c r="C196" s="117" t="s">
        <v>34</v>
      </c>
      <c r="D196" s="16">
        <v>11280</v>
      </c>
      <c r="E196" s="111" t="s">
        <v>213</v>
      </c>
      <c r="F196" s="111" t="s">
        <v>137</v>
      </c>
      <c r="G196" s="23">
        <v>10.557</v>
      </c>
      <c r="H196" s="21"/>
      <c r="I196" s="22">
        <f t="shared" ref="I196" si="63">+D196</f>
        <v>11280</v>
      </c>
      <c r="J196" s="22" t="s">
        <v>64</v>
      </c>
      <c r="K196" s="22" t="s">
        <v>64</v>
      </c>
      <c r="N196" s="9">
        <v>1320</v>
      </c>
      <c r="O196" s="9">
        <v>5599</v>
      </c>
      <c r="P196" s="9">
        <v>0</v>
      </c>
      <c r="Q196" s="137">
        <v>3915</v>
      </c>
    </row>
    <row r="197" spans="1:17">
      <c r="A197" s="115" t="s">
        <v>31</v>
      </c>
      <c r="B197" s="115" t="s">
        <v>369</v>
      </c>
      <c r="C197" s="115" t="s">
        <v>34</v>
      </c>
      <c r="D197" s="16">
        <v>6366</v>
      </c>
      <c r="E197" s="15" t="s">
        <v>213</v>
      </c>
      <c r="F197" s="15" t="s">
        <v>137</v>
      </c>
      <c r="G197" s="20">
        <v>10.557</v>
      </c>
      <c r="H197" s="18"/>
      <c r="I197" s="19">
        <f t="shared" si="56"/>
        <v>6366</v>
      </c>
      <c r="J197" s="19" t="s">
        <v>64</v>
      </c>
      <c r="K197" s="19" t="s">
        <v>64</v>
      </c>
      <c r="N197" s="9" t="s">
        <v>31</v>
      </c>
      <c r="O197" s="9">
        <v>5405</v>
      </c>
      <c r="P197" s="9" t="s">
        <v>368</v>
      </c>
      <c r="Q197" s="137">
        <v>3917.66</v>
      </c>
    </row>
    <row r="198" spans="1:17" ht="24">
      <c r="A198" s="121">
        <v>1460</v>
      </c>
      <c r="B198" s="122">
        <v>2720</v>
      </c>
      <c r="C198" s="122" t="s">
        <v>48</v>
      </c>
      <c r="D198" s="16">
        <v>50</v>
      </c>
      <c r="E198" s="25" t="s">
        <v>140</v>
      </c>
      <c r="F198" s="15" t="s">
        <v>141</v>
      </c>
      <c r="G198" s="69">
        <v>93.116</v>
      </c>
      <c r="H198" s="18"/>
      <c r="I198" s="19">
        <f t="shared" si="56"/>
        <v>50</v>
      </c>
      <c r="J198" s="19" t="s">
        <v>64</v>
      </c>
      <c r="K198" s="19" t="s">
        <v>64</v>
      </c>
      <c r="N198" s="9">
        <v>1320</v>
      </c>
      <c r="O198" s="9">
        <v>3100</v>
      </c>
      <c r="P198" s="9" t="s">
        <v>122</v>
      </c>
      <c r="Q198" s="137">
        <v>5510</v>
      </c>
    </row>
    <row r="199" spans="1:17" ht="24">
      <c r="A199" s="121">
        <v>1460</v>
      </c>
      <c r="B199" s="122" t="s">
        <v>211</v>
      </c>
      <c r="C199" s="122" t="s">
        <v>48</v>
      </c>
      <c r="D199" s="16">
        <v>0</v>
      </c>
      <c r="E199" s="25" t="s">
        <v>140</v>
      </c>
      <c r="F199" s="15" t="s">
        <v>141</v>
      </c>
      <c r="G199" s="69">
        <v>93.116</v>
      </c>
      <c r="H199" s="18"/>
      <c r="I199" s="19">
        <f t="shared" si="56"/>
        <v>0</v>
      </c>
      <c r="J199" s="19" t="s">
        <v>64</v>
      </c>
      <c r="K199" s="19" t="s">
        <v>64</v>
      </c>
      <c r="N199" s="9">
        <v>1460</v>
      </c>
      <c r="O199" s="9" t="s">
        <v>400</v>
      </c>
      <c r="P199" s="9" t="s">
        <v>48</v>
      </c>
      <c r="Q199" s="137">
        <v>6035</v>
      </c>
    </row>
    <row r="200" spans="1:17" ht="24">
      <c r="A200" s="121">
        <v>1460</v>
      </c>
      <c r="B200" s="122" t="s">
        <v>277</v>
      </c>
      <c r="C200" s="122" t="s">
        <v>48</v>
      </c>
      <c r="D200" s="16">
        <v>0</v>
      </c>
      <c r="E200" s="25" t="s">
        <v>140</v>
      </c>
      <c r="F200" s="15" t="s">
        <v>141</v>
      </c>
      <c r="G200" s="69">
        <v>93.116</v>
      </c>
      <c r="H200" s="18"/>
      <c r="I200" s="19">
        <f t="shared" ref="I200" si="64">+D200</f>
        <v>0</v>
      </c>
      <c r="J200" s="19" t="s">
        <v>64</v>
      </c>
      <c r="K200" s="19" t="s">
        <v>64</v>
      </c>
      <c r="N200" s="9" t="s">
        <v>31</v>
      </c>
      <c r="O200" s="9" t="s">
        <v>369</v>
      </c>
      <c r="P200" s="9" t="s">
        <v>34</v>
      </c>
      <c r="Q200" s="137">
        <v>6366</v>
      </c>
    </row>
    <row r="201" spans="1:17" ht="24">
      <c r="A201" s="121">
        <v>1460</v>
      </c>
      <c r="B201" s="122" t="s">
        <v>370</v>
      </c>
      <c r="C201" s="122" t="s">
        <v>48</v>
      </c>
      <c r="D201" s="16">
        <v>0</v>
      </c>
      <c r="E201" s="25" t="s">
        <v>140</v>
      </c>
      <c r="F201" s="15" t="s">
        <v>141</v>
      </c>
      <c r="G201" s="69">
        <v>93.116</v>
      </c>
      <c r="H201" s="18"/>
      <c r="I201" s="19">
        <f t="shared" si="56"/>
        <v>0</v>
      </c>
      <c r="J201" s="19" t="s">
        <v>64</v>
      </c>
      <c r="K201" s="19" t="s">
        <v>64</v>
      </c>
      <c r="N201" s="9">
        <v>1153</v>
      </c>
      <c r="O201" s="9">
        <v>4752</v>
      </c>
      <c r="P201" s="9" t="s">
        <v>2</v>
      </c>
      <c r="Q201" s="137">
        <v>6516</v>
      </c>
    </row>
    <row r="202" spans="1:17">
      <c r="A202" s="114">
        <v>1460</v>
      </c>
      <c r="B202" s="114">
        <v>4551</v>
      </c>
      <c r="C202" s="119">
        <v>0</v>
      </c>
      <c r="D202" s="16">
        <v>42684</v>
      </c>
      <c r="E202" s="15" t="s">
        <v>140</v>
      </c>
      <c r="F202" s="15" t="s">
        <v>0</v>
      </c>
      <c r="G202" s="17" t="s">
        <v>5</v>
      </c>
      <c r="H202" s="18"/>
      <c r="I202" s="19" t="s">
        <v>64</v>
      </c>
      <c r="J202" s="19">
        <f>+D202</f>
        <v>42684</v>
      </c>
      <c r="K202" s="19" t="s">
        <v>64</v>
      </c>
      <c r="N202" s="9" t="s">
        <v>31</v>
      </c>
      <c r="O202" s="9">
        <v>5409</v>
      </c>
      <c r="P202" s="9" t="s">
        <v>368</v>
      </c>
      <c r="Q202" s="137">
        <v>7311</v>
      </c>
    </row>
    <row r="203" spans="1:17">
      <c r="A203" s="114">
        <v>1460</v>
      </c>
      <c r="B203" s="114">
        <v>4554</v>
      </c>
      <c r="C203" s="119">
        <v>0</v>
      </c>
      <c r="D203" s="16">
        <v>2114</v>
      </c>
      <c r="E203" s="15" t="s">
        <v>140</v>
      </c>
      <c r="F203" s="15" t="s">
        <v>0</v>
      </c>
      <c r="G203" s="17" t="s">
        <v>5</v>
      </c>
      <c r="H203" s="18"/>
      <c r="I203" s="19" t="s">
        <v>64</v>
      </c>
      <c r="J203" s="19">
        <f>+D203</f>
        <v>2114</v>
      </c>
      <c r="K203" s="19" t="s">
        <v>64</v>
      </c>
      <c r="N203" s="9">
        <v>1261</v>
      </c>
      <c r="O203" s="9">
        <v>5503</v>
      </c>
      <c r="P203" s="9">
        <v>0</v>
      </c>
      <c r="Q203" s="137">
        <v>10505.04</v>
      </c>
    </row>
    <row r="204" spans="1:17">
      <c r="A204" s="114">
        <v>1460</v>
      </c>
      <c r="B204" s="115">
        <v>5218</v>
      </c>
      <c r="C204" s="115" t="s">
        <v>279</v>
      </c>
      <c r="D204" s="16">
        <v>0</v>
      </c>
      <c r="E204" s="15" t="s">
        <v>49</v>
      </c>
      <c r="F204" s="15" t="s">
        <v>143</v>
      </c>
      <c r="G204" s="20">
        <v>93.917000000000002</v>
      </c>
      <c r="H204" s="18"/>
      <c r="I204" s="19">
        <f t="shared" ref="I204:I224" si="65">+D204</f>
        <v>0</v>
      </c>
      <c r="J204" s="19" t="s">
        <v>64</v>
      </c>
      <c r="K204" s="19" t="s">
        <v>64</v>
      </c>
      <c r="N204" s="9" t="s">
        <v>31</v>
      </c>
      <c r="O204" s="9" t="s">
        <v>399</v>
      </c>
      <c r="P204" s="9" t="s">
        <v>34</v>
      </c>
      <c r="Q204" s="137">
        <v>11280</v>
      </c>
    </row>
    <row r="205" spans="1:17">
      <c r="A205" s="114">
        <v>1460</v>
      </c>
      <c r="B205" s="115" t="s">
        <v>278</v>
      </c>
      <c r="C205" s="115" t="s">
        <v>50</v>
      </c>
      <c r="D205" s="16">
        <v>0</v>
      </c>
      <c r="E205" s="15" t="s">
        <v>156</v>
      </c>
      <c r="F205" s="15" t="s">
        <v>142</v>
      </c>
      <c r="G205" s="20">
        <v>93.917000000000002</v>
      </c>
      <c r="H205" s="18"/>
      <c r="I205" s="19">
        <f t="shared" ref="I205" si="66">+D205</f>
        <v>0</v>
      </c>
      <c r="J205" s="19" t="s">
        <v>64</v>
      </c>
      <c r="K205" s="19" t="s">
        <v>64</v>
      </c>
      <c r="N205" s="9" t="s">
        <v>18</v>
      </c>
      <c r="O205" s="9">
        <v>5151</v>
      </c>
      <c r="P205" s="9" t="s">
        <v>23</v>
      </c>
      <c r="Q205" s="137">
        <v>11364</v>
      </c>
    </row>
    <row r="206" spans="1:17">
      <c r="A206" s="114">
        <v>1460</v>
      </c>
      <c r="B206" s="115" t="s">
        <v>371</v>
      </c>
      <c r="C206" s="115" t="s">
        <v>50</v>
      </c>
      <c r="D206" s="16">
        <v>0</v>
      </c>
      <c r="E206" s="15" t="s">
        <v>156</v>
      </c>
      <c r="F206" s="15" t="s">
        <v>142</v>
      </c>
      <c r="G206" s="20">
        <v>93.917000000000002</v>
      </c>
      <c r="H206" s="18"/>
      <c r="I206" s="19">
        <f t="shared" ref="I206" si="67">+D206</f>
        <v>0</v>
      </c>
      <c r="J206" s="19" t="s">
        <v>64</v>
      </c>
      <c r="K206" s="19" t="s">
        <v>64</v>
      </c>
      <c r="N206" s="9">
        <v>1271</v>
      </c>
      <c r="O206" s="9">
        <v>5351</v>
      </c>
      <c r="P206" s="9">
        <v>0</v>
      </c>
      <c r="Q206" s="137">
        <v>12042</v>
      </c>
    </row>
    <row r="207" spans="1:17">
      <c r="A207" s="114">
        <v>1460</v>
      </c>
      <c r="B207" s="114">
        <v>5574</v>
      </c>
      <c r="C207" s="115" t="s">
        <v>212</v>
      </c>
      <c r="D207" s="16">
        <v>0</v>
      </c>
      <c r="E207" s="15" t="s">
        <v>296</v>
      </c>
      <c r="F207" s="15" t="s">
        <v>143</v>
      </c>
      <c r="G207" s="20">
        <v>93.917000000000002</v>
      </c>
      <c r="H207" s="18"/>
      <c r="I207" s="19">
        <f t="shared" si="65"/>
        <v>0</v>
      </c>
      <c r="J207" s="19" t="s">
        <v>64</v>
      </c>
      <c r="K207" s="19" t="s">
        <v>64</v>
      </c>
      <c r="N207" s="9" t="s">
        <v>31</v>
      </c>
      <c r="O207" s="9">
        <v>5404</v>
      </c>
      <c r="P207" s="9" t="s">
        <v>368</v>
      </c>
      <c r="Q207" s="137">
        <v>16935.060000000001</v>
      </c>
    </row>
    <row r="208" spans="1:17">
      <c r="A208" s="114">
        <v>1460</v>
      </c>
      <c r="B208" s="114">
        <v>5574</v>
      </c>
      <c r="C208" s="115" t="s">
        <v>279</v>
      </c>
      <c r="D208" s="16">
        <v>0</v>
      </c>
      <c r="E208" s="15" t="s">
        <v>118</v>
      </c>
      <c r="F208" s="15" t="s">
        <v>143</v>
      </c>
      <c r="G208" s="20">
        <v>93.917000000000002</v>
      </c>
      <c r="H208" s="18"/>
      <c r="I208" s="19">
        <f t="shared" ref="I208:I209" si="68">+D208</f>
        <v>0</v>
      </c>
      <c r="J208" s="19" t="s">
        <v>64</v>
      </c>
      <c r="K208" s="19" t="s">
        <v>64</v>
      </c>
      <c r="N208" s="9">
        <v>1331</v>
      </c>
      <c r="O208" s="9" t="s">
        <v>393</v>
      </c>
      <c r="P208" s="9" t="s">
        <v>178</v>
      </c>
      <c r="Q208" s="137">
        <v>17079</v>
      </c>
    </row>
    <row r="209" spans="1:17" s="112" customFormat="1">
      <c r="A209" s="114">
        <v>1460</v>
      </c>
      <c r="B209" s="114">
        <v>5574</v>
      </c>
      <c r="C209" s="115" t="s">
        <v>372</v>
      </c>
      <c r="D209" s="16">
        <v>0</v>
      </c>
      <c r="E209" s="15" t="s">
        <v>118</v>
      </c>
      <c r="F209" s="15" t="s">
        <v>143</v>
      </c>
      <c r="G209" s="20">
        <v>93.917000000000002</v>
      </c>
      <c r="H209" s="18"/>
      <c r="I209" s="19">
        <f t="shared" si="68"/>
        <v>0</v>
      </c>
      <c r="J209" s="19" t="s">
        <v>64</v>
      </c>
      <c r="K209" s="19" t="s">
        <v>64</v>
      </c>
      <c r="N209" s="9" t="s">
        <v>18</v>
      </c>
      <c r="O209" s="9">
        <v>6021</v>
      </c>
      <c r="P209" s="9" t="s">
        <v>187</v>
      </c>
      <c r="Q209" s="137">
        <v>17188</v>
      </c>
    </row>
    <row r="210" spans="1:17">
      <c r="A210" s="116">
        <v>1460</v>
      </c>
      <c r="B210" s="116">
        <v>5574</v>
      </c>
      <c r="C210" s="117" t="s">
        <v>390</v>
      </c>
      <c r="D210" s="16">
        <v>0</v>
      </c>
      <c r="E210" s="111" t="s">
        <v>118</v>
      </c>
      <c r="F210" s="111" t="s">
        <v>143</v>
      </c>
      <c r="G210" s="23">
        <v>93.917000000000002</v>
      </c>
      <c r="H210" s="21"/>
      <c r="I210" s="22">
        <f t="shared" si="65"/>
        <v>0</v>
      </c>
      <c r="J210" s="22" t="s">
        <v>64</v>
      </c>
      <c r="K210" s="22" t="s">
        <v>64</v>
      </c>
      <c r="N210" s="9" t="s">
        <v>31</v>
      </c>
      <c r="O210" s="9">
        <v>5409</v>
      </c>
      <c r="P210" s="9" t="s">
        <v>398</v>
      </c>
      <c r="Q210" s="137">
        <v>20196</v>
      </c>
    </row>
    <row r="211" spans="1:17">
      <c r="A211" s="114">
        <v>1460</v>
      </c>
      <c r="B211" s="114">
        <v>5597</v>
      </c>
      <c r="C211" s="115" t="s">
        <v>212</v>
      </c>
      <c r="D211" s="16">
        <v>0</v>
      </c>
      <c r="E211" s="15" t="s">
        <v>118</v>
      </c>
      <c r="F211" s="15" t="s">
        <v>143</v>
      </c>
      <c r="G211" s="20">
        <v>93.917000000000002</v>
      </c>
      <c r="H211" s="18"/>
      <c r="I211" s="19">
        <f t="shared" si="65"/>
        <v>0</v>
      </c>
      <c r="J211" s="19" t="s">
        <v>64</v>
      </c>
      <c r="K211" s="19" t="s">
        <v>64</v>
      </c>
      <c r="N211" s="9">
        <v>1332</v>
      </c>
      <c r="O211" s="9" t="s">
        <v>45</v>
      </c>
      <c r="P211" s="9" t="s">
        <v>394</v>
      </c>
      <c r="Q211" s="137">
        <v>37359.22</v>
      </c>
    </row>
    <row r="212" spans="1:17">
      <c r="A212" s="114">
        <v>1460</v>
      </c>
      <c r="B212" s="114">
        <v>5597</v>
      </c>
      <c r="C212" s="115" t="s">
        <v>279</v>
      </c>
      <c r="D212" s="16">
        <v>0</v>
      </c>
      <c r="E212" s="15" t="s">
        <v>118</v>
      </c>
      <c r="F212" s="15" t="s">
        <v>143</v>
      </c>
      <c r="G212" s="20">
        <v>93.917000000000002</v>
      </c>
      <c r="H212" s="18"/>
      <c r="I212" s="19">
        <f t="shared" ref="I212:I213" si="69">+D212</f>
        <v>0</v>
      </c>
      <c r="J212" s="19" t="s">
        <v>64</v>
      </c>
      <c r="K212" s="19" t="s">
        <v>64</v>
      </c>
      <c r="N212" s="9">
        <v>1264</v>
      </c>
      <c r="O212" s="9">
        <v>2680</v>
      </c>
      <c r="P212" s="9" t="s">
        <v>381</v>
      </c>
      <c r="Q212" s="137">
        <v>37576</v>
      </c>
    </row>
    <row r="213" spans="1:17" s="112" customFormat="1">
      <c r="A213" s="114">
        <v>1460</v>
      </c>
      <c r="B213" s="114">
        <v>5597</v>
      </c>
      <c r="C213" s="115" t="s">
        <v>372</v>
      </c>
      <c r="D213" s="16">
        <v>0</v>
      </c>
      <c r="E213" s="15" t="s">
        <v>118</v>
      </c>
      <c r="F213" s="15" t="s">
        <v>143</v>
      </c>
      <c r="G213" s="20">
        <v>93.917000000000002</v>
      </c>
      <c r="H213" s="18"/>
      <c r="I213" s="19">
        <f t="shared" si="69"/>
        <v>0</v>
      </c>
      <c r="J213" s="19" t="s">
        <v>64</v>
      </c>
      <c r="K213" s="19" t="s">
        <v>64</v>
      </c>
      <c r="N213" s="9">
        <v>1332</v>
      </c>
      <c r="O213" s="9" t="s">
        <v>353</v>
      </c>
      <c r="P213" s="9" t="s">
        <v>321</v>
      </c>
      <c r="Q213" s="137">
        <v>37896.519999999997</v>
      </c>
    </row>
    <row r="214" spans="1:17">
      <c r="A214" s="116">
        <v>1460</v>
      </c>
      <c r="B214" s="116">
        <v>5597</v>
      </c>
      <c r="C214" s="117" t="s">
        <v>390</v>
      </c>
      <c r="D214" s="16">
        <v>0</v>
      </c>
      <c r="E214" s="111" t="s">
        <v>118</v>
      </c>
      <c r="F214" s="111" t="s">
        <v>143</v>
      </c>
      <c r="G214" s="23">
        <v>93.917000000000002</v>
      </c>
      <c r="H214" s="21"/>
      <c r="I214" s="22">
        <f t="shared" si="65"/>
        <v>0</v>
      </c>
      <c r="J214" s="22" t="s">
        <v>64</v>
      </c>
      <c r="K214" s="22" t="s">
        <v>64</v>
      </c>
      <c r="N214" s="9" t="s">
        <v>18</v>
      </c>
      <c r="O214" s="9">
        <v>5740</v>
      </c>
      <c r="P214" s="9">
        <v>0</v>
      </c>
      <c r="Q214" s="137">
        <v>39137</v>
      </c>
    </row>
    <row r="215" spans="1:17">
      <c r="A215" s="114">
        <v>1460</v>
      </c>
      <c r="B215" s="114">
        <v>5598</v>
      </c>
      <c r="C215" s="115" t="s">
        <v>212</v>
      </c>
      <c r="D215" s="16">
        <v>0</v>
      </c>
      <c r="E215" s="15" t="s">
        <v>49</v>
      </c>
      <c r="F215" s="15" t="s">
        <v>143</v>
      </c>
      <c r="G215" s="20">
        <v>93.917000000000002</v>
      </c>
      <c r="H215" s="18"/>
      <c r="I215" s="19">
        <f t="shared" si="65"/>
        <v>0</v>
      </c>
      <c r="J215" s="19" t="s">
        <v>64</v>
      </c>
      <c r="K215" s="19" t="s">
        <v>64</v>
      </c>
      <c r="N215" s="9">
        <v>1460</v>
      </c>
      <c r="O215" s="9">
        <v>4551</v>
      </c>
      <c r="P215" s="9">
        <v>0</v>
      </c>
      <c r="Q215" s="137">
        <v>42684</v>
      </c>
    </row>
    <row r="216" spans="1:17">
      <c r="A216" s="114">
        <v>1460</v>
      </c>
      <c r="B216" s="114">
        <v>5598</v>
      </c>
      <c r="C216" s="115" t="s">
        <v>279</v>
      </c>
      <c r="D216" s="16">
        <v>0</v>
      </c>
      <c r="E216" s="15" t="s">
        <v>49</v>
      </c>
      <c r="F216" s="15" t="s">
        <v>143</v>
      </c>
      <c r="G216" s="20">
        <v>93.917000000000002</v>
      </c>
      <c r="H216" s="18"/>
      <c r="I216" s="19">
        <f t="shared" ref="I216:I217" si="70">+D216</f>
        <v>0</v>
      </c>
      <c r="J216" s="19" t="s">
        <v>64</v>
      </c>
      <c r="K216" s="19" t="s">
        <v>64</v>
      </c>
      <c r="N216" s="9" t="s">
        <v>31</v>
      </c>
      <c r="O216" s="9">
        <v>5404</v>
      </c>
      <c r="P216" s="9" t="s">
        <v>398</v>
      </c>
      <c r="Q216" s="137">
        <v>45943</v>
      </c>
    </row>
    <row r="217" spans="1:17" s="112" customFormat="1">
      <c r="A217" s="114">
        <v>1460</v>
      </c>
      <c r="B217" s="114">
        <v>5598</v>
      </c>
      <c r="C217" s="115" t="s">
        <v>372</v>
      </c>
      <c r="D217" s="16">
        <v>0</v>
      </c>
      <c r="E217" s="15" t="s">
        <v>49</v>
      </c>
      <c r="F217" s="15" t="s">
        <v>143</v>
      </c>
      <c r="G217" s="20">
        <v>93.917000000000002</v>
      </c>
      <c r="H217" s="18"/>
      <c r="I217" s="19">
        <f t="shared" si="70"/>
        <v>0</v>
      </c>
      <c r="J217" s="19" t="s">
        <v>64</v>
      </c>
      <c r="K217" s="19" t="s">
        <v>64</v>
      </c>
      <c r="N217" s="9" t="s">
        <v>18</v>
      </c>
      <c r="O217" s="9">
        <v>5735</v>
      </c>
      <c r="P217" s="9" t="s">
        <v>6</v>
      </c>
      <c r="Q217" s="137">
        <v>50470</v>
      </c>
    </row>
    <row r="218" spans="1:17">
      <c r="A218" s="116">
        <v>1460</v>
      </c>
      <c r="B218" s="116">
        <v>5598</v>
      </c>
      <c r="C218" s="117" t="s">
        <v>390</v>
      </c>
      <c r="D218" s="16">
        <v>0</v>
      </c>
      <c r="E218" s="111" t="s">
        <v>49</v>
      </c>
      <c r="F218" s="111" t="s">
        <v>143</v>
      </c>
      <c r="G218" s="23">
        <v>93.917000000000002</v>
      </c>
      <c r="H218" s="21"/>
      <c r="I218" s="22">
        <f t="shared" si="65"/>
        <v>0</v>
      </c>
      <c r="J218" s="22" t="s">
        <v>64</v>
      </c>
      <c r="K218" s="22" t="s">
        <v>64</v>
      </c>
      <c r="N218" s="9" t="s">
        <v>31</v>
      </c>
      <c r="O218" s="9">
        <v>5403</v>
      </c>
      <c r="P218" s="9" t="s">
        <v>368</v>
      </c>
      <c r="Q218" s="137">
        <v>60261</v>
      </c>
    </row>
    <row r="219" spans="1:17">
      <c r="A219" s="114">
        <v>1460</v>
      </c>
      <c r="B219" s="115" t="s">
        <v>53</v>
      </c>
      <c r="C219" s="115" t="s">
        <v>51</v>
      </c>
      <c r="D219" s="16">
        <v>0</v>
      </c>
      <c r="E219" s="15" t="s">
        <v>144</v>
      </c>
      <c r="F219" s="15" t="s">
        <v>145</v>
      </c>
      <c r="G219" s="20">
        <v>14.241</v>
      </c>
      <c r="H219" s="18"/>
      <c r="I219" s="19">
        <f t="shared" si="65"/>
        <v>0</v>
      </c>
      <c r="J219" s="19" t="s">
        <v>64</v>
      </c>
      <c r="K219" s="19" t="s">
        <v>64</v>
      </c>
      <c r="N219" s="138">
        <v>1271</v>
      </c>
      <c r="O219" s="138">
        <v>5745</v>
      </c>
      <c r="P219" s="138" t="s">
        <v>10</v>
      </c>
      <c r="Q219" s="139">
        <v>69445</v>
      </c>
    </row>
    <row r="220" spans="1:17">
      <c r="A220" s="114">
        <v>1460</v>
      </c>
      <c r="B220" s="115" t="s">
        <v>53</v>
      </c>
      <c r="C220" s="115" t="s">
        <v>52</v>
      </c>
      <c r="D220" s="16">
        <v>0</v>
      </c>
      <c r="E220" s="15" t="s">
        <v>144</v>
      </c>
      <c r="F220" s="15" t="s">
        <v>145</v>
      </c>
      <c r="G220" s="20">
        <v>14.241</v>
      </c>
      <c r="H220" s="18"/>
      <c r="I220" s="19">
        <f t="shared" si="65"/>
        <v>0</v>
      </c>
      <c r="J220" s="19" t="s">
        <v>64</v>
      </c>
      <c r="K220" s="19" t="s">
        <v>64</v>
      </c>
      <c r="N220" s="9">
        <v>1175</v>
      </c>
      <c r="O220" s="9">
        <v>5165</v>
      </c>
      <c r="P220" s="9" t="s">
        <v>306</v>
      </c>
      <c r="Q220" s="137">
        <v>74113.759999999995</v>
      </c>
    </row>
    <row r="221" spans="1:17">
      <c r="A221" s="114">
        <v>1460</v>
      </c>
      <c r="B221" s="115" t="s">
        <v>54</v>
      </c>
      <c r="C221" s="115" t="s">
        <v>52</v>
      </c>
      <c r="D221" s="16">
        <v>0</v>
      </c>
      <c r="E221" s="15" t="s">
        <v>144</v>
      </c>
      <c r="F221" s="15" t="s">
        <v>145</v>
      </c>
      <c r="G221" s="20">
        <v>14.241</v>
      </c>
      <c r="H221" s="18"/>
      <c r="I221" s="19">
        <f t="shared" si="65"/>
        <v>0</v>
      </c>
      <c r="J221" s="19" t="s">
        <v>64</v>
      </c>
      <c r="K221" s="19" t="s">
        <v>64</v>
      </c>
      <c r="N221" s="9" t="s">
        <v>18</v>
      </c>
      <c r="O221" s="9">
        <v>5735</v>
      </c>
      <c r="P221" s="9">
        <v>0</v>
      </c>
      <c r="Q221" s="137">
        <v>83584</v>
      </c>
    </row>
    <row r="222" spans="1:17">
      <c r="A222" s="114">
        <v>1460</v>
      </c>
      <c r="B222" s="115" t="s">
        <v>181</v>
      </c>
      <c r="C222" s="115" t="s">
        <v>52</v>
      </c>
      <c r="D222" s="16">
        <v>0</v>
      </c>
      <c r="E222" s="15" t="s">
        <v>144</v>
      </c>
      <c r="F222" s="15" t="s">
        <v>145</v>
      </c>
      <c r="G222" s="20">
        <v>14.241</v>
      </c>
      <c r="H222" s="18"/>
      <c r="I222" s="19">
        <f t="shared" si="65"/>
        <v>0</v>
      </c>
      <c r="J222" s="19" t="s">
        <v>64</v>
      </c>
      <c r="K222" s="19" t="s">
        <v>64</v>
      </c>
      <c r="N222" s="9">
        <v>1261</v>
      </c>
      <c r="O222" s="9">
        <v>5503</v>
      </c>
      <c r="P222" s="9" t="s">
        <v>188</v>
      </c>
      <c r="Q222" s="137">
        <v>90663.15</v>
      </c>
    </row>
    <row r="223" spans="1:17">
      <c r="A223" s="114">
        <v>1460</v>
      </c>
      <c r="B223" s="115" t="s">
        <v>146</v>
      </c>
      <c r="C223" s="115" t="s">
        <v>52</v>
      </c>
      <c r="D223" s="16">
        <v>0</v>
      </c>
      <c r="E223" s="15" t="s">
        <v>144</v>
      </c>
      <c r="F223" s="15" t="s">
        <v>145</v>
      </c>
      <c r="G223" s="20">
        <v>14.241</v>
      </c>
      <c r="H223" s="18"/>
      <c r="I223" s="19">
        <f t="shared" si="65"/>
        <v>0</v>
      </c>
      <c r="J223" s="19" t="s">
        <v>64</v>
      </c>
      <c r="K223" s="19" t="s">
        <v>64</v>
      </c>
      <c r="N223" s="9" t="s">
        <v>18</v>
      </c>
      <c r="O223" s="9">
        <v>5900</v>
      </c>
      <c r="P223" s="9" t="s">
        <v>27</v>
      </c>
      <c r="Q223" s="137">
        <v>96179</v>
      </c>
    </row>
    <row r="224" spans="1:17">
      <c r="A224" s="114">
        <v>1460</v>
      </c>
      <c r="B224" s="115" t="s">
        <v>280</v>
      </c>
      <c r="C224" s="115" t="s">
        <v>52</v>
      </c>
      <c r="D224" s="16">
        <v>0</v>
      </c>
      <c r="E224" s="15" t="s">
        <v>144</v>
      </c>
      <c r="F224" s="15" t="s">
        <v>145</v>
      </c>
      <c r="G224" s="20">
        <v>14.241</v>
      </c>
      <c r="H224" s="18"/>
      <c r="I224" s="19">
        <f t="shared" si="65"/>
        <v>0</v>
      </c>
      <c r="J224" s="19" t="s">
        <v>64</v>
      </c>
      <c r="K224" s="19" t="s">
        <v>64</v>
      </c>
      <c r="N224" s="9">
        <v>1175</v>
      </c>
      <c r="O224" s="9">
        <v>8380</v>
      </c>
      <c r="P224" s="9" t="s">
        <v>116</v>
      </c>
      <c r="Q224" s="137">
        <v>100000</v>
      </c>
    </row>
    <row r="225" spans="1:17">
      <c r="A225" s="114">
        <v>1460</v>
      </c>
      <c r="B225" s="114" t="s">
        <v>373</v>
      </c>
      <c r="C225" s="115" t="s">
        <v>279</v>
      </c>
      <c r="D225" s="16">
        <v>0</v>
      </c>
      <c r="E225" s="15" t="s">
        <v>49</v>
      </c>
      <c r="F225" s="15" t="s">
        <v>143</v>
      </c>
      <c r="G225" s="20">
        <v>93.917000000000002</v>
      </c>
      <c r="H225" s="18"/>
      <c r="I225" s="19">
        <f t="shared" ref="I225:I228" si="71">+D225</f>
        <v>0</v>
      </c>
      <c r="J225" s="19" t="s">
        <v>64</v>
      </c>
      <c r="K225" s="19" t="s">
        <v>64</v>
      </c>
      <c r="N225" s="9" t="s">
        <v>31</v>
      </c>
      <c r="O225" s="9">
        <v>5403</v>
      </c>
      <c r="P225" s="9" t="s">
        <v>398</v>
      </c>
      <c r="Q225" s="137">
        <v>111393</v>
      </c>
    </row>
    <row r="226" spans="1:17" s="112" customFormat="1">
      <c r="A226" s="114">
        <v>1460</v>
      </c>
      <c r="B226" s="114" t="s">
        <v>373</v>
      </c>
      <c r="C226" s="115" t="s">
        <v>372</v>
      </c>
      <c r="D226" s="16">
        <v>0</v>
      </c>
      <c r="E226" s="15" t="s">
        <v>49</v>
      </c>
      <c r="F226" s="15" t="s">
        <v>143</v>
      </c>
      <c r="G226" s="20">
        <v>93.917000000000002</v>
      </c>
      <c r="H226" s="18"/>
      <c r="I226" s="19">
        <f t="shared" ref="I226" si="72">+D226</f>
        <v>0</v>
      </c>
      <c r="J226" s="19" t="s">
        <v>64</v>
      </c>
      <c r="K226" s="19" t="s">
        <v>64</v>
      </c>
      <c r="N226" s="9">
        <v>1331</v>
      </c>
      <c r="O226" s="9">
        <v>6315</v>
      </c>
      <c r="P226" s="9" t="s">
        <v>378</v>
      </c>
      <c r="Q226" s="137">
        <v>125812.08</v>
      </c>
    </row>
    <row r="227" spans="1:17">
      <c r="A227" s="116">
        <v>1460</v>
      </c>
      <c r="B227" s="116" t="s">
        <v>373</v>
      </c>
      <c r="C227" s="117" t="s">
        <v>390</v>
      </c>
      <c r="D227" s="16">
        <v>0</v>
      </c>
      <c r="E227" s="111" t="s">
        <v>49</v>
      </c>
      <c r="F227" s="111" t="s">
        <v>143</v>
      </c>
      <c r="G227" s="23">
        <v>93.917000000000002</v>
      </c>
      <c r="H227" s="21"/>
      <c r="I227" s="22">
        <f t="shared" si="71"/>
        <v>0</v>
      </c>
      <c r="J227" s="22" t="s">
        <v>64</v>
      </c>
      <c r="K227" s="22" t="s">
        <v>64</v>
      </c>
      <c r="N227" s="9">
        <v>1332</v>
      </c>
      <c r="O227" s="9">
        <v>5358</v>
      </c>
      <c r="P227" s="9">
        <v>0</v>
      </c>
      <c r="Q227" s="137">
        <v>199869</v>
      </c>
    </row>
    <row r="228" spans="1:17" s="112" customFormat="1">
      <c r="A228" s="123">
        <v>1460</v>
      </c>
      <c r="B228" s="124" t="s">
        <v>400</v>
      </c>
      <c r="C228" s="124" t="s">
        <v>48</v>
      </c>
      <c r="D228" s="16">
        <v>6035</v>
      </c>
      <c r="E228" s="63" t="s">
        <v>140</v>
      </c>
      <c r="F228" s="111" t="s">
        <v>401</v>
      </c>
      <c r="G228" s="64">
        <v>93.116</v>
      </c>
      <c r="H228" s="21"/>
      <c r="I228" s="22">
        <f t="shared" si="71"/>
        <v>6035</v>
      </c>
      <c r="J228" s="22" t="s">
        <v>64</v>
      </c>
      <c r="K228" s="22" t="s">
        <v>64</v>
      </c>
      <c r="N228" s="9">
        <v>1161</v>
      </c>
      <c r="O228" s="9">
        <v>7955</v>
      </c>
      <c r="P228" s="9" t="s">
        <v>306</v>
      </c>
      <c r="Q228" s="137">
        <v>203940</v>
      </c>
    </row>
    <row r="229" spans="1:17">
      <c r="A229" s="114">
        <v>2117</v>
      </c>
      <c r="B229" s="114">
        <v>4113</v>
      </c>
      <c r="C229" s="119">
        <v>0</v>
      </c>
      <c r="D229" s="16">
        <v>0</v>
      </c>
      <c r="E229" s="15" t="s">
        <v>119</v>
      </c>
      <c r="F229" s="15" t="s">
        <v>0</v>
      </c>
      <c r="G229" s="17" t="s">
        <v>5</v>
      </c>
      <c r="H229" s="18"/>
      <c r="I229" s="19" t="s">
        <v>64</v>
      </c>
      <c r="J229" s="19">
        <f>+D229</f>
        <v>0</v>
      </c>
      <c r="K229" s="19" t="s">
        <v>64</v>
      </c>
      <c r="N229" s="9">
        <v>1262</v>
      </c>
      <c r="O229" s="9">
        <v>4179</v>
      </c>
      <c r="P229" s="9">
        <v>0</v>
      </c>
      <c r="Q229" s="137">
        <v>291987.96000000002</v>
      </c>
    </row>
    <row r="230" spans="1:17" s="112" customFormat="1">
      <c r="A230" s="116">
        <v>2600</v>
      </c>
      <c r="B230" s="116">
        <v>6950</v>
      </c>
      <c r="C230" s="120">
        <v>4</v>
      </c>
      <c r="D230" s="16">
        <v>0</v>
      </c>
      <c r="E230" s="111" t="s">
        <v>402</v>
      </c>
      <c r="F230" s="111" t="s">
        <v>402</v>
      </c>
      <c r="G230" s="24" t="s">
        <v>5</v>
      </c>
      <c r="H230" s="21"/>
      <c r="I230" s="22" t="s">
        <v>64</v>
      </c>
      <c r="J230" s="22">
        <f>+D230</f>
        <v>0</v>
      </c>
      <c r="K230" s="22" t="s">
        <v>64</v>
      </c>
      <c r="N230" s="9">
        <v>1161</v>
      </c>
      <c r="O230" s="9">
        <v>4110</v>
      </c>
      <c r="P230" s="9">
        <v>0</v>
      </c>
      <c r="Q230" s="137">
        <v>369145</v>
      </c>
    </row>
    <row r="231" spans="1:17" s="112" customFormat="1" ht="24">
      <c r="A231" s="116" t="s">
        <v>403</v>
      </c>
      <c r="B231" s="116" t="s">
        <v>404</v>
      </c>
      <c r="C231" s="120" t="s">
        <v>405</v>
      </c>
      <c r="D231" s="16">
        <v>0</v>
      </c>
      <c r="E231" s="111" t="s">
        <v>406</v>
      </c>
      <c r="F231" s="111" t="s">
        <v>0</v>
      </c>
      <c r="G231" s="24"/>
      <c r="H231" s="21"/>
      <c r="I231" s="22" t="s">
        <v>64</v>
      </c>
      <c r="J231" s="22">
        <f>+D231</f>
        <v>0</v>
      </c>
      <c r="K231" s="22" t="s">
        <v>64</v>
      </c>
      <c r="N231" s="9" t="s">
        <v>403</v>
      </c>
      <c r="O231" s="9" t="s">
        <v>404</v>
      </c>
      <c r="P231" s="9" t="s">
        <v>405</v>
      </c>
      <c r="Q231" s="137">
        <v>0</v>
      </c>
    </row>
    <row r="232" spans="1:17" ht="24">
      <c r="A232" s="114">
        <v>324</v>
      </c>
      <c r="B232" s="115">
        <v>5390</v>
      </c>
      <c r="C232" s="115">
        <v>99</v>
      </c>
      <c r="D232" s="16">
        <v>0</v>
      </c>
      <c r="E232" s="15" t="s">
        <v>147</v>
      </c>
      <c r="F232" s="15" t="s">
        <v>126</v>
      </c>
      <c r="G232" s="20">
        <v>93.778000000000006</v>
      </c>
      <c r="H232" s="18"/>
      <c r="I232" s="19">
        <f>+D232*0.4887</f>
        <v>0</v>
      </c>
      <c r="J232" s="19">
        <f>+D232*0.5113</f>
        <v>0</v>
      </c>
      <c r="K232" s="19" t="s">
        <v>64</v>
      </c>
      <c r="N232" s="9">
        <v>324</v>
      </c>
      <c r="O232" s="9">
        <v>5390</v>
      </c>
      <c r="P232" s="9">
        <v>99</v>
      </c>
      <c r="Q232" s="137">
        <v>0</v>
      </c>
    </row>
    <row r="233" spans="1:17">
      <c r="A233" s="9"/>
      <c r="B233" s="9"/>
      <c r="C233" s="9"/>
      <c r="D233" s="9"/>
      <c r="E233" s="9"/>
      <c r="F233" s="9"/>
      <c r="G233" s="9"/>
      <c r="H233" s="9"/>
      <c r="I233" s="9"/>
      <c r="J233" s="9"/>
      <c r="K233" s="9"/>
    </row>
    <row r="234" spans="1:17">
      <c r="A234" s="9"/>
      <c r="B234" s="26"/>
      <c r="C234" s="27"/>
      <c r="D234" s="50">
        <f>SUM(D6:D233)</f>
        <v>2345110.1800000002</v>
      </c>
      <c r="E234" s="26"/>
      <c r="F234" s="12" t="s">
        <v>92</v>
      </c>
      <c r="G234" s="29"/>
      <c r="H234" s="30"/>
      <c r="I234" s="28">
        <f>SUM(I6:I233)</f>
        <v>1239160.0079999999</v>
      </c>
      <c r="J234" s="28">
        <f>SUM(J6:J233)</f>
        <v>1105950.172</v>
      </c>
      <c r="K234" s="28">
        <f>SUM(K6:K233)</f>
        <v>0</v>
      </c>
    </row>
    <row r="235" spans="1:17">
      <c r="A235" s="9"/>
      <c r="B235" s="9"/>
      <c r="C235" s="9"/>
      <c r="D235" s="9"/>
      <c r="E235" s="9"/>
      <c r="F235" s="9"/>
      <c r="G235" s="9"/>
      <c r="H235" s="9"/>
      <c r="I235" s="9"/>
      <c r="J235" s="31" t="s">
        <v>89</v>
      </c>
      <c r="K235" s="9"/>
    </row>
    <row r="236" spans="1:17">
      <c r="A236" s="32" t="s">
        <v>109</v>
      </c>
      <c r="B236" s="9"/>
      <c r="C236" s="9"/>
      <c r="D236" s="9"/>
      <c r="E236" s="9"/>
      <c r="F236" s="9"/>
      <c r="G236" s="9"/>
      <c r="H236" s="9"/>
      <c r="I236" s="9"/>
      <c r="J236" s="31" t="s">
        <v>89</v>
      </c>
      <c r="K236" s="9"/>
    </row>
    <row r="238" spans="1:17">
      <c r="D238" s="70">
        <v>0</v>
      </c>
      <c r="I238" s="72">
        <f>+I234+J234</f>
        <v>2345110.1799999997</v>
      </c>
    </row>
    <row r="239" spans="1:17">
      <c r="D239" s="70">
        <v>0</v>
      </c>
    </row>
    <row r="240" spans="1:17">
      <c r="D240" s="68">
        <f>+D234-D238-D239</f>
        <v>2345110.1800000002</v>
      </c>
      <c r="I240" s="68">
        <f>+D234</f>
        <v>2345110.1800000002</v>
      </c>
    </row>
    <row r="241" spans="4:9">
      <c r="D241" t="s">
        <v>89</v>
      </c>
    </row>
    <row r="242" spans="4:9">
      <c r="D242" s="68">
        <v>2345110.1800000002</v>
      </c>
      <c r="I242" s="68">
        <f>+I238-I240</f>
        <v>0</v>
      </c>
    </row>
    <row r="244" spans="4:9">
      <c r="D244" s="68">
        <f>+D240-D242</f>
        <v>0</v>
      </c>
    </row>
  </sheetData>
  <sortState xmlns:xlrd2="http://schemas.microsoft.com/office/spreadsheetml/2017/richdata2" ref="N6:Q230">
    <sortCondition ref="Q6:Q230"/>
  </sortState>
  <mergeCells count="4">
    <mergeCell ref="A4:C4"/>
    <mergeCell ref="A1:G1"/>
    <mergeCell ref="A2:G2"/>
    <mergeCell ref="A3:G3"/>
  </mergeCells>
  <printOptions headings="1"/>
  <pageMargins left="0.7" right="0.7" top="0.75" bottom="0.75" header="0.3" footer="0.3"/>
  <pageSetup orientation="portrait" r:id="rId1"/>
  <headerFooter>
    <oddFooter>&amp;LLGC-PH&amp;RRevised 11/30/2022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5"/>
  <sheetViews>
    <sheetView zoomScaleNormal="100" workbookViewId="0">
      <selection activeCell="O55" sqref="O55"/>
    </sheetView>
  </sheetViews>
  <sheetFormatPr defaultColWidth="1.6640625" defaultRowHeight="12"/>
  <cols>
    <col min="1" max="1" width="3.5" style="1" customWidth="1"/>
    <col min="2" max="2" width="2.6640625" style="1" customWidth="1"/>
    <col min="3" max="3" width="2.5" style="1" customWidth="1"/>
    <col min="4" max="4" width="2.6640625" style="1" customWidth="1"/>
    <col min="5" max="5" width="3" style="1" customWidth="1"/>
    <col min="6" max="6" width="44" style="1" customWidth="1"/>
    <col min="7" max="7" width="8.1640625" style="1" bestFit="1" customWidth="1"/>
    <col min="8" max="8" width="21.6640625" style="1" bestFit="1" customWidth="1"/>
    <col min="9" max="9" width="4" style="1" customWidth="1"/>
    <col min="10" max="10" width="15.5" style="1" customWidth="1"/>
    <col min="11" max="242" width="9.33203125" style="1" customWidth="1"/>
    <col min="243" max="243" width="2.83203125" style="1" customWidth="1"/>
    <col min="244" max="244" width="3.33203125" style="1" customWidth="1"/>
    <col min="245" max="247" width="3" style="1" customWidth="1"/>
    <col min="248" max="248" width="43.6640625" style="1" customWidth="1"/>
    <col min="249" max="249" width="8.1640625" style="1" customWidth="1"/>
    <col min="250" max="250" width="20.1640625" style="1" bestFit="1" customWidth="1"/>
    <col min="251" max="16384" width="1.6640625" style="1"/>
  </cols>
  <sheetData>
    <row r="1" spans="1:10">
      <c r="A1" s="158" t="str">
        <f>+DataEntryWS!A1</f>
        <v>Martin Tyrrell Washington</v>
      </c>
      <c r="B1" s="158"/>
      <c r="C1" s="158"/>
      <c r="D1" s="158"/>
      <c r="E1" s="158"/>
      <c r="F1" s="158"/>
      <c r="G1" s="158"/>
      <c r="H1" s="158"/>
      <c r="I1" s="158"/>
      <c r="J1" s="158"/>
    </row>
    <row r="2" spans="1:10">
      <c r="A2" s="158" t="s">
        <v>66</v>
      </c>
      <c r="B2" s="158"/>
      <c r="C2" s="158"/>
      <c r="D2" s="158"/>
      <c r="E2" s="158"/>
      <c r="F2" s="158"/>
      <c r="G2" s="158"/>
      <c r="H2" s="158"/>
      <c r="I2" s="158"/>
      <c r="J2" s="158"/>
    </row>
    <row r="3" spans="1:10">
      <c r="A3" s="158" t="s">
        <v>67</v>
      </c>
      <c r="B3" s="158"/>
      <c r="C3" s="158"/>
      <c r="D3" s="158"/>
      <c r="E3" s="158"/>
      <c r="F3" s="158"/>
      <c r="G3" s="158"/>
      <c r="H3" s="158"/>
      <c r="I3" s="158"/>
      <c r="J3" s="158"/>
    </row>
    <row r="4" spans="1:10">
      <c r="A4" s="159">
        <f>+DataEntryWS!A3</f>
        <v>45107</v>
      </c>
      <c r="B4" s="159"/>
      <c r="C4" s="159"/>
      <c r="D4" s="159"/>
      <c r="E4" s="159"/>
      <c r="F4" s="159"/>
      <c r="G4" s="159"/>
      <c r="H4" s="159"/>
      <c r="I4" s="159"/>
      <c r="J4" s="159"/>
    </row>
    <row r="5" spans="1:10">
      <c r="A5" s="33"/>
      <c r="B5" s="33"/>
      <c r="C5" s="33"/>
      <c r="D5" s="33"/>
      <c r="E5" s="33"/>
      <c r="F5" s="33"/>
      <c r="G5" s="33"/>
      <c r="H5" s="33"/>
      <c r="I5" s="33"/>
      <c r="J5" s="33"/>
    </row>
    <row r="6" spans="1:10">
      <c r="A6" s="34"/>
      <c r="B6" s="34"/>
      <c r="C6" s="34"/>
      <c r="D6" s="34"/>
      <c r="E6" s="34"/>
      <c r="F6" s="34"/>
      <c r="G6" s="34"/>
      <c r="H6" s="35" t="s">
        <v>68</v>
      </c>
      <c r="I6" s="36"/>
      <c r="J6" s="35" t="s">
        <v>69</v>
      </c>
    </row>
    <row r="7" spans="1:10">
      <c r="A7" s="34"/>
      <c r="B7" s="34"/>
      <c r="C7" s="34"/>
      <c r="D7" s="34"/>
      <c r="E7" s="34"/>
      <c r="F7" s="34"/>
      <c r="G7" s="34"/>
      <c r="H7" s="36"/>
      <c r="I7" s="36"/>
      <c r="J7" s="36"/>
    </row>
    <row r="8" spans="1:10">
      <c r="A8" s="37" t="s">
        <v>70</v>
      </c>
      <c r="B8" s="34"/>
      <c r="C8" s="34"/>
      <c r="D8" s="34"/>
      <c r="E8" s="34"/>
      <c r="F8" s="34"/>
      <c r="G8" s="34"/>
      <c r="H8" s="36"/>
      <c r="I8" s="36"/>
      <c r="J8" s="36"/>
    </row>
    <row r="9" spans="1:10">
      <c r="A9" s="34"/>
      <c r="B9" s="34"/>
      <c r="C9" s="34"/>
      <c r="D9" s="34"/>
      <c r="E9" s="34"/>
      <c r="F9" s="34"/>
      <c r="G9" s="34"/>
      <c r="H9" s="36"/>
      <c r="I9" s="36"/>
      <c r="J9" s="36"/>
    </row>
    <row r="10" spans="1:10" ht="12.75">
      <c r="A10" s="38" t="s">
        <v>71</v>
      </c>
      <c r="B10" s="38"/>
      <c r="C10" s="38"/>
      <c r="D10" s="38"/>
      <c r="E10" s="38"/>
      <c r="F10" s="38"/>
      <c r="G10" s="38"/>
      <c r="H10" s="38"/>
      <c r="I10" s="38"/>
      <c r="J10" s="38"/>
    </row>
    <row r="11" spans="1:10" ht="12.75">
      <c r="A11" s="38"/>
      <c r="B11" s="39" t="s">
        <v>72</v>
      </c>
      <c r="C11" s="39"/>
      <c r="D11" s="39"/>
      <c r="E11" s="39"/>
      <c r="F11" s="39"/>
      <c r="G11" s="39"/>
      <c r="H11" s="74"/>
      <c r="I11" s="39"/>
      <c r="J11" s="39"/>
    </row>
    <row r="12" spans="1:10" ht="12.75">
      <c r="A12" s="38"/>
      <c r="B12" s="39"/>
      <c r="C12" s="39" t="s">
        <v>73</v>
      </c>
      <c r="D12" s="39"/>
      <c r="E12" s="39"/>
      <c r="F12" s="39"/>
      <c r="G12" s="39"/>
      <c r="H12" s="74"/>
      <c r="I12" s="39"/>
      <c r="J12" s="39"/>
    </row>
    <row r="13" spans="1:10" ht="12.75">
      <c r="A13" s="38"/>
      <c r="B13" s="39"/>
      <c r="C13" s="39" t="s">
        <v>74</v>
      </c>
      <c r="D13" s="39"/>
      <c r="E13" s="39"/>
      <c r="F13" s="39"/>
      <c r="G13" s="39"/>
      <c r="H13" s="74"/>
      <c r="I13" s="39"/>
      <c r="J13" s="39"/>
    </row>
    <row r="14" spans="1:10" ht="12.75">
      <c r="A14" s="38"/>
      <c r="B14" s="39"/>
      <c r="C14" s="39"/>
      <c r="D14" s="39" t="s">
        <v>75</v>
      </c>
      <c r="E14" s="39"/>
      <c r="F14" s="40"/>
      <c r="G14" s="39">
        <v>10.557</v>
      </c>
      <c r="H14" s="41">
        <f>+SUM(DataEntryWS!I169:I197)</f>
        <v>287372.71999999997</v>
      </c>
      <c r="I14" s="44"/>
      <c r="J14" s="75" t="s">
        <v>64</v>
      </c>
    </row>
    <row r="15" spans="1:10" ht="12.75">
      <c r="A15" s="38"/>
      <c r="B15" s="39"/>
      <c r="C15" s="39"/>
      <c r="D15" s="39"/>
      <c r="E15" s="39"/>
      <c r="F15" s="39"/>
      <c r="G15" s="39"/>
      <c r="H15" s="41"/>
      <c r="I15" s="44"/>
      <c r="J15" s="41"/>
    </row>
    <row r="16" spans="1:10" ht="12.75">
      <c r="A16" s="38"/>
      <c r="B16" s="39"/>
      <c r="C16" s="39"/>
      <c r="D16" s="39"/>
      <c r="E16" s="39"/>
      <c r="F16" s="39" t="s">
        <v>76</v>
      </c>
      <c r="G16" s="39"/>
      <c r="H16" s="76">
        <f>SUM(H13:H14)</f>
        <v>287372.71999999997</v>
      </c>
      <c r="I16" s="44"/>
      <c r="J16" s="77" t="s">
        <v>64</v>
      </c>
    </row>
    <row r="17" spans="1:10" ht="12.75">
      <c r="A17" s="38"/>
      <c r="B17" s="39"/>
      <c r="C17" s="39"/>
      <c r="D17" s="39"/>
      <c r="E17" s="39"/>
      <c r="F17" s="39"/>
      <c r="G17" s="39"/>
      <c r="H17" s="41"/>
      <c r="I17" s="44"/>
      <c r="J17" s="44"/>
    </row>
    <row r="18" spans="1:10" ht="12.75">
      <c r="A18" s="38" t="s">
        <v>77</v>
      </c>
      <c r="B18" s="39"/>
      <c r="C18" s="39"/>
      <c r="D18" s="39"/>
      <c r="E18" s="39"/>
      <c r="F18" s="39"/>
      <c r="G18" s="39"/>
      <c r="H18" s="41"/>
      <c r="I18" s="44"/>
      <c r="J18" s="44"/>
    </row>
    <row r="19" spans="1:10" ht="12.75">
      <c r="A19" s="38"/>
      <c r="B19" s="39" t="s">
        <v>72</v>
      </c>
      <c r="C19" s="39"/>
      <c r="D19" s="39"/>
      <c r="E19" s="39"/>
      <c r="F19" s="39"/>
      <c r="G19" s="39"/>
      <c r="H19" s="41"/>
      <c r="I19" s="44"/>
      <c r="J19" s="44"/>
    </row>
    <row r="20" spans="1:10" ht="12.75">
      <c r="A20" s="38"/>
      <c r="B20" s="39"/>
      <c r="C20" s="39" t="s">
        <v>73</v>
      </c>
      <c r="D20" s="39"/>
      <c r="E20" s="39"/>
      <c r="F20" s="39"/>
      <c r="G20" s="39"/>
      <c r="H20" s="41"/>
      <c r="I20" s="44"/>
      <c r="J20" s="44"/>
    </row>
    <row r="21" spans="1:10" ht="12.75">
      <c r="A21" s="38"/>
      <c r="B21" s="39"/>
      <c r="C21" s="39" t="s">
        <v>298</v>
      </c>
      <c r="D21" s="39"/>
      <c r="E21" s="39"/>
      <c r="F21" s="39"/>
      <c r="G21" s="39">
        <v>14.241</v>
      </c>
      <c r="H21" s="41">
        <f>+SUM(DataEntryWS!I219:I224)</f>
        <v>0</v>
      </c>
      <c r="I21" s="44"/>
      <c r="J21" s="75" t="s">
        <v>64</v>
      </c>
    </row>
    <row r="22" spans="1:10" ht="12.75">
      <c r="A22" s="38"/>
      <c r="B22" s="39"/>
      <c r="C22" s="39"/>
      <c r="D22" s="39"/>
      <c r="E22" s="39"/>
      <c r="F22" s="96"/>
      <c r="G22" s="39"/>
      <c r="H22" s="41"/>
      <c r="I22" s="44"/>
      <c r="J22" s="75"/>
    </row>
    <row r="23" spans="1:10" ht="12.75">
      <c r="A23" s="38" t="s">
        <v>78</v>
      </c>
      <c r="B23" s="39"/>
      <c r="C23" s="39"/>
      <c r="D23" s="39"/>
      <c r="E23" s="39"/>
      <c r="F23" s="96"/>
      <c r="G23" s="39"/>
      <c r="H23" s="41"/>
      <c r="I23" s="44"/>
      <c r="J23" s="44"/>
    </row>
    <row r="24" spans="1:10" ht="12.75">
      <c r="A24" s="38"/>
      <c r="B24" s="39" t="s">
        <v>72</v>
      </c>
      <c r="C24" s="39"/>
      <c r="D24" s="39"/>
      <c r="E24" s="39"/>
      <c r="F24" s="96"/>
      <c r="G24" s="39"/>
      <c r="H24" s="41"/>
      <c r="I24" s="44"/>
      <c r="J24" s="44"/>
    </row>
    <row r="25" spans="1:10" ht="12.75">
      <c r="A25" s="38"/>
      <c r="B25" s="39"/>
      <c r="C25" s="39" t="s">
        <v>73</v>
      </c>
      <c r="D25" s="39"/>
      <c r="E25" s="39"/>
      <c r="F25" s="96"/>
      <c r="G25" s="39"/>
      <c r="H25" s="41"/>
      <c r="I25" s="44"/>
      <c r="J25" s="44"/>
    </row>
    <row r="26" spans="1:10" ht="11.25" customHeight="1">
      <c r="A26" s="38"/>
      <c r="B26" s="39"/>
      <c r="C26" s="39"/>
      <c r="D26" s="40"/>
      <c r="E26" s="40"/>
      <c r="F26" s="40"/>
      <c r="G26" s="40"/>
      <c r="H26" s="40"/>
      <c r="I26" s="40"/>
      <c r="J26" s="40"/>
    </row>
    <row r="27" spans="1:10" ht="11.25" customHeight="1">
      <c r="A27" s="38"/>
      <c r="B27" s="39"/>
      <c r="C27" s="39"/>
      <c r="D27" s="160" t="s">
        <v>182</v>
      </c>
      <c r="E27" s="156"/>
      <c r="F27" s="156"/>
      <c r="G27" s="40">
        <v>93.069000000000003</v>
      </c>
      <c r="H27" s="78">
        <f>+SUM(DataEntryWS!I30:I33)+SUM(DataEntryWS!I35:I38)</f>
        <v>40992</v>
      </c>
      <c r="I27" s="40"/>
      <c r="J27" s="75" t="s">
        <v>64</v>
      </c>
    </row>
    <row r="28" spans="1:10" ht="30" customHeight="1">
      <c r="A28" s="38"/>
      <c r="B28" s="39"/>
      <c r="C28" s="39"/>
      <c r="D28" s="161" t="s">
        <v>46</v>
      </c>
      <c r="E28" s="162"/>
      <c r="F28" s="162"/>
      <c r="G28" s="39">
        <v>93.091999999999999</v>
      </c>
      <c r="H28" s="41">
        <f>+SUM(DataEntryWS!I134:I135)</f>
        <v>37359.22</v>
      </c>
      <c r="I28" s="44"/>
      <c r="J28" s="75" t="s">
        <v>64</v>
      </c>
    </row>
    <row r="29" spans="1:10" ht="27.75" customHeight="1">
      <c r="B29" s="39"/>
      <c r="C29" s="39"/>
      <c r="D29" s="146" t="s">
        <v>271</v>
      </c>
      <c r="E29" s="147"/>
      <c r="F29" s="147"/>
      <c r="G29" s="45">
        <v>93.11</v>
      </c>
      <c r="H29" s="41">
        <f>+DataEntryWS!I151+DataEntryWS!I164</f>
        <v>0</v>
      </c>
      <c r="I29" s="44"/>
      <c r="J29" s="75" t="s">
        <v>64</v>
      </c>
    </row>
    <row r="30" spans="1:10" ht="30.75" customHeight="1">
      <c r="A30" s="38"/>
      <c r="B30" s="39"/>
      <c r="C30" s="39"/>
      <c r="D30" s="146" t="s">
        <v>80</v>
      </c>
      <c r="E30" s="155"/>
      <c r="F30" s="155"/>
      <c r="G30" s="39">
        <v>93.116</v>
      </c>
      <c r="H30" s="41">
        <f>+SUM(DataEntryWS!I198:I201)+DataEntryWS!I228</f>
        <v>6085</v>
      </c>
      <c r="I30" s="44"/>
      <c r="J30" s="75" t="s">
        <v>64</v>
      </c>
    </row>
    <row r="31" spans="1:10" ht="25.5" customHeight="1">
      <c r="A31" s="38"/>
      <c r="B31" s="39"/>
      <c r="C31" s="39"/>
      <c r="D31" s="146" t="s">
        <v>201</v>
      </c>
      <c r="E31" s="156"/>
      <c r="F31" s="156"/>
      <c r="G31" s="39">
        <v>93.117999999999995</v>
      </c>
      <c r="H31" s="41">
        <f>+DataEntryWS!I91</f>
        <v>0</v>
      </c>
      <c r="I31" s="44"/>
      <c r="J31" s="75" t="s">
        <v>64</v>
      </c>
    </row>
    <row r="32" spans="1:10" ht="31.5" customHeight="1">
      <c r="A32" s="38"/>
      <c r="B32" s="39"/>
      <c r="C32" s="39"/>
      <c r="D32" s="146" t="s">
        <v>81</v>
      </c>
      <c r="E32" s="146"/>
      <c r="F32" s="146"/>
      <c r="G32" s="39">
        <v>93.135999999999996</v>
      </c>
      <c r="H32" s="41">
        <f>+SUM(DataEntryWS!I15:I18)</f>
        <v>100000</v>
      </c>
      <c r="I32" s="44"/>
      <c r="J32" s="75" t="s">
        <v>64</v>
      </c>
    </row>
    <row r="33" spans="1:10" ht="12.75">
      <c r="A33" s="38"/>
      <c r="B33" s="39"/>
      <c r="C33" s="39"/>
      <c r="D33" s="39" t="s">
        <v>28</v>
      </c>
      <c r="E33" s="39"/>
      <c r="F33" s="39"/>
      <c r="G33" s="39">
        <v>93.216999999999999</v>
      </c>
      <c r="H33" s="42">
        <f>+SUM(DataEntryWS!I165:I167)+SUM(DataEntryWS!I225:I227)</f>
        <v>96179</v>
      </c>
      <c r="I33" s="44"/>
      <c r="J33" s="81" t="s">
        <v>64</v>
      </c>
    </row>
    <row r="34" spans="1:10" ht="12.75">
      <c r="A34" s="38"/>
      <c r="B34" s="39"/>
      <c r="C34" s="39"/>
      <c r="D34" s="39"/>
      <c r="E34" s="39"/>
      <c r="F34" s="39"/>
      <c r="G34" s="39"/>
      <c r="H34" s="42"/>
      <c r="I34" s="44"/>
      <c r="J34" s="81"/>
    </row>
    <row r="35" spans="1:10" ht="12.75">
      <c r="A35" s="38"/>
      <c r="B35" s="39"/>
      <c r="C35" s="39"/>
      <c r="D35" s="95" t="s">
        <v>218</v>
      </c>
      <c r="E35" s="95"/>
      <c r="F35" s="95"/>
      <c r="G35" s="39">
        <v>93.268000000000001</v>
      </c>
      <c r="H35" s="41">
        <f>+DataEntryWS!I116+SUM(DataEntryWS!I119:I121)</f>
        <v>17079</v>
      </c>
      <c r="I35" s="44"/>
      <c r="J35" s="75" t="s">
        <v>64</v>
      </c>
    </row>
    <row r="36" spans="1:10" ht="25.5" customHeight="1">
      <c r="A36" s="38"/>
      <c r="B36" s="39"/>
      <c r="C36" s="39"/>
      <c r="D36" s="113" t="s">
        <v>348</v>
      </c>
      <c r="E36" s="113"/>
      <c r="F36" s="113"/>
      <c r="G36" s="39">
        <v>93.268000000000001</v>
      </c>
      <c r="H36" s="41">
        <f>+DataEntryWS!I115+DataEntryWS!I117+DataEntryWS!I118+DataEntryWS!I122</f>
        <v>125812.08</v>
      </c>
      <c r="I36" s="44"/>
      <c r="J36" s="75" t="s">
        <v>64</v>
      </c>
    </row>
    <row r="37" spans="1:10" ht="25.5" customHeight="1">
      <c r="A37" s="38"/>
      <c r="B37" s="39"/>
      <c r="C37" s="39"/>
      <c r="D37" s="113"/>
      <c r="E37" s="155" t="s">
        <v>377</v>
      </c>
      <c r="F37" s="157"/>
      <c r="G37" s="39"/>
      <c r="H37" s="76">
        <f>+H35+H36</f>
        <v>142891.08000000002</v>
      </c>
      <c r="I37" s="44"/>
      <c r="J37" s="75"/>
    </row>
    <row r="38" spans="1:10" ht="25.5" customHeight="1">
      <c r="A38" s="38"/>
      <c r="B38" s="39"/>
      <c r="C38" s="39"/>
      <c r="D38" s="100"/>
      <c r="E38" s="100"/>
      <c r="F38" s="101"/>
      <c r="G38" s="73"/>
      <c r="H38" s="102"/>
      <c r="I38" s="79"/>
      <c r="J38" s="80"/>
    </row>
    <row r="39" spans="1:10" ht="12.75">
      <c r="A39" s="38"/>
      <c r="B39" s="39"/>
      <c r="C39" s="39"/>
      <c r="D39" s="95" t="s">
        <v>185</v>
      </c>
      <c r="E39" s="95"/>
      <c r="F39" s="95"/>
      <c r="G39" s="43">
        <v>93.27</v>
      </c>
      <c r="H39" s="41">
        <f>+SUM(DataEntryWS!I94:I94)</f>
        <v>0</v>
      </c>
      <c r="I39" s="44"/>
      <c r="J39" s="75" t="s">
        <v>64</v>
      </c>
    </row>
    <row r="40" spans="1:10" ht="12.75">
      <c r="A40" s="38"/>
      <c r="B40" s="39"/>
      <c r="C40" s="94"/>
      <c r="D40" s="146" t="s">
        <v>166</v>
      </c>
      <c r="E40" s="150"/>
      <c r="F40" s="150"/>
      <c r="G40" s="39">
        <v>93.296999999999997</v>
      </c>
      <c r="H40" s="41">
        <f>+DataEntryWS!I123</f>
        <v>0</v>
      </c>
      <c r="I40" s="44"/>
      <c r="J40" s="75" t="s">
        <v>64</v>
      </c>
    </row>
    <row r="41" spans="1:10" ht="58.5" customHeight="1">
      <c r="A41" s="38"/>
      <c r="B41" s="39"/>
      <c r="C41" s="94"/>
      <c r="D41" s="146" t="s">
        <v>183</v>
      </c>
      <c r="E41" s="150"/>
      <c r="F41" s="150"/>
      <c r="G41" s="39">
        <v>93.305000000000007</v>
      </c>
      <c r="H41" s="41">
        <f>+SUM(DataEntryWS!I48:I50)</f>
        <v>0</v>
      </c>
      <c r="I41" s="44"/>
      <c r="J41" s="75" t="s">
        <v>64</v>
      </c>
    </row>
    <row r="42" spans="1:10" ht="12.75" customHeight="1">
      <c r="A42" s="38"/>
      <c r="B42" s="39"/>
      <c r="C42" s="103"/>
      <c r="D42" s="103"/>
      <c r="E42" s="104"/>
      <c r="F42" s="104"/>
      <c r="G42" s="39"/>
      <c r="H42" s="41"/>
      <c r="I42" s="44"/>
      <c r="J42" s="75"/>
    </row>
    <row r="43" spans="1:10" ht="38.25" customHeight="1">
      <c r="A43" s="38"/>
      <c r="B43" s="39"/>
      <c r="C43" s="94"/>
      <c r="D43" s="146" t="s">
        <v>115</v>
      </c>
      <c r="E43" s="150"/>
      <c r="F43" s="150"/>
      <c r="G43" s="39">
        <v>93.322999999999993</v>
      </c>
      <c r="H43" s="41">
        <f>+DataEntryWS!I11+SUM(DataEntryWS!I20:I25)+SUM(DataEntryWS!I136:I137)</f>
        <v>0</v>
      </c>
      <c r="I43" s="44"/>
      <c r="J43" s="75" t="s">
        <v>64</v>
      </c>
    </row>
    <row r="44" spans="1:10" ht="31.5" customHeight="1">
      <c r="A44" s="38"/>
      <c r="B44" s="39"/>
      <c r="C44" s="94"/>
      <c r="D44" s="146" t="s">
        <v>305</v>
      </c>
      <c r="E44" s="150"/>
      <c r="F44" s="150"/>
      <c r="G44" s="39">
        <v>93.322999999999993</v>
      </c>
      <c r="H44" s="105">
        <f>+DataEntryWS!I7+DataEntryWS!I19</f>
        <v>0</v>
      </c>
      <c r="I44" s="44"/>
      <c r="J44" s="75" t="s">
        <v>64</v>
      </c>
    </row>
    <row r="45" spans="1:10" ht="28.5" customHeight="1">
      <c r="A45" s="38"/>
      <c r="B45" s="39"/>
      <c r="C45" s="103"/>
      <c r="D45" s="108"/>
      <c r="E45" s="150" t="s">
        <v>379</v>
      </c>
      <c r="F45" s="147"/>
      <c r="G45" s="39"/>
      <c r="H45" s="41">
        <f>+H43+H44</f>
        <v>0</v>
      </c>
      <c r="I45" s="44"/>
      <c r="J45" s="75"/>
    </row>
    <row r="46" spans="1:10" ht="12.75" customHeight="1">
      <c r="A46" s="38"/>
      <c r="B46" s="39"/>
      <c r="C46" s="103"/>
      <c r="D46" s="108"/>
      <c r="E46" s="110"/>
      <c r="F46" s="110"/>
      <c r="G46" s="39"/>
      <c r="H46" s="41"/>
      <c r="I46" s="44"/>
      <c r="J46" s="75"/>
    </row>
    <row r="47" spans="1:10" ht="39" customHeight="1">
      <c r="A47" s="38"/>
      <c r="B47" s="39"/>
      <c r="C47" s="94"/>
      <c r="D47" s="146" t="s">
        <v>217</v>
      </c>
      <c r="E47" s="150"/>
      <c r="F47" s="150"/>
      <c r="G47" s="39">
        <v>93.353999999999999</v>
      </c>
      <c r="H47" s="41">
        <f>+DataEntryWS!I34+DataEntryWS!I39+DataEntryWS!I132</f>
        <v>37896.519999999997</v>
      </c>
      <c r="I47" s="44"/>
      <c r="J47" s="75" t="s">
        <v>64</v>
      </c>
    </row>
    <row r="48" spans="1:10" ht="17.25" customHeight="1">
      <c r="A48" s="38"/>
      <c r="B48" s="39"/>
      <c r="C48" s="94"/>
      <c r="D48" s="146" t="s">
        <v>243</v>
      </c>
      <c r="E48" s="147"/>
      <c r="F48" s="147"/>
      <c r="G48" s="39">
        <v>93.387</v>
      </c>
      <c r="H48" s="41">
        <f>+DataEntryWS!I47+SUM(DataEntryWS!I51:I53)</f>
        <v>0</v>
      </c>
      <c r="I48" s="44"/>
      <c r="J48" s="75" t="s">
        <v>64</v>
      </c>
    </row>
    <row r="49" spans="1:10" ht="45.75" customHeight="1">
      <c r="A49" s="38"/>
      <c r="B49" s="39"/>
      <c r="C49" s="94"/>
      <c r="D49" s="146" t="s">
        <v>308</v>
      </c>
      <c r="E49" s="147"/>
      <c r="F49" s="147"/>
      <c r="G49" s="39">
        <v>93.391000000000005</v>
      </c>
      <c r="H49" s="133">
        <f>+DataEntryWS!I10+DataEntryWS!I14+DataEntryWS!I68</f>
        <v>278053.76000000001</v>
      </c>
      <c r="I49" s="44"/>
      <c r="J49" s="75" t="s">
        <v>64</v>
      </c>
    </row>
    <row r="50" spans="1:10" ht="30.75" customHeight="1">
      <c r="A50" s="38"/>
      <c r="B50" s="39"/>
      <c r="C50" s="94"/>
      <c r="D50" s="146" t="s">
        <v>186</v>
      </c>
      <c r="E50" s="150"/>
      <c r="F50" s="150"/>
      <c r="G50" s="39">
        <v>93.436000000000007</v>
      </c>
      <c r="H50" s="133">
        <f>+SUM(DataEntryWS!I106:I109)</f>
        <v>3870</v>
      </c>
      <c r="I50" s="44"/>
      <c r="J50" s="75" t="s">
        <v>64</v>
      </c>
    </row>
    <row r="51" spans="1:10" ht="12.75">
      <c r="A51" s="38"/>
      <c r="B51" s="39"/>
      <c r="C51" s="94"/>
      <c r="D51" s="39" t="s">
        <v>22</v>
      </c>
      <c r="E51" s="94"/>
      <c r="F51" s="94"/>
      <c r="G51" s="39">
        <v>93.558000000000007</v>
      </c>
      <c r="H51" s="133">
        <f>+DataEntryWS!I125+DataEntryWS!I152</f>
        <v>11364</v>
      </c>
      <c r="I51" s="44"/>
      <c r="J51" s="75" t="s">
        <v>64</v>
      </c>
    </row>
    <row r="52" spans="1:10" ht="32.25" customHeight="1">
      <c r="A52" s="38"/>
      <c r="B52" s="39"/>
      <c r="C52" s="94"/>
      <c r="D52" s="146" t="s">
        <v>293</v>
      </c>
      <c r="E52" s="150"/>
      <c r="F52" s="150"/>
      <c r="G52" s="39">
        <v>93.566000000000003</v>
      </c>
      <c r="H52" s="134">
        <f>+SUM(DataEntryWS!I138:I145)</f>
        <v>0</v>
      </c>
      <c r="I52" s="44"/>
      <c r="J52" s="75" t="s">
        <v>64</v>
      </c>
    </row>
    <row r="53" spans="1:10" ht="12.75">
      <c r="A53" s="38"/>
      <c r="B53" s="39"/>
      <c r="C53" s="94"/>
      <c r="D53" s="39" t="s">
        <v>79</v>
      </c>
      <c r="E53" s="39"/>
      <c r="F53" s="39"/>
      <c r="G53" s="39">
        <v>93.778000000000006</v>
      </c>
      <c r="H53" s="133">
        <f>+DataEntryWS!I133+DataEntryWS!I232</f>
        <v>0</v>
      </c>
      <c r="I53" s="44"/>
      <c r="J53" s="75">
        <f>+DataEntryWS!J232</f>
        <v>0</v>
      </c>
    </row>
    <row r="54" spans="1:10" ht="27" customHeight="1">
      <c r="A54" s="38"/>
      <c r="B54" s="39"/>
      <c r="C54" s="94"/>
      <c r="D54" s="146" t="s">
        <v>238</v>
      </c>
      <c r="E54" s="147"/>
      <c r="F54" s="147"/>
      <c r="G54" s="43">
        <v>93.87</v>
      </c>
      <c r="H54" s="134">
        <f>+SUM(DataEntryWS!I41:I45)</f>
        <v>0</v>
      </c>
      <c r="I54" s="44"/>
      <c r="J54" s="75" t="s">
        <v>64</v>
      </c>
    </row>
    <row r="55" spans="1:10" ht="27" customHeight="1">
      <c r="A55" s="38"/>
      <c r="B55" s="39"/>
      <c r="C55" s="108"/>
      <c r="D55" s="153" t="s">
        <v>407</v>
      </c>
      <c r="E55" s="154"/>
      <c r="F55" s="154"/>
      <c r="G55" s="132">
        <v>93.87</v>
      </c>
      <c r="H55" s="134">
        <f>DataEntryWS!I40+DataEntryWS!I46</f>
        <v>0</v>
      </c>
      <c r="I55" s="79"/>
      <c r="J55" s="80" t="s">
        <v>64</v>
      </c>
    </row>
    <row r="56" spans="1:10" ht="12.75">
      <c r="A56" s="38"/>
      <c r="B56" s="39"/>
      <c r="C56" s="94"/>
      <c r="D56" s="146" t="s">
        <v>168</v>
      </c>
      <c r="E56" s="150"/>
      <c r="F56" s="150"/>
      <c r="G56" s="45">
        <v>93.897999999999996</v>
      </c>
      <c r="H56" s="135">
        <f>+SUM(DataEntryWS!I110:I112)</f>
        <v>5510</v>
      </c>
      <c r="I56" s="44"/>
      <c r="J56" s="75" t="s">
        <v>64</v>
      </c>
    </row>
    <row r="57" spans="1:10" ht="12.75">
      <c r="A57" s="38"/>
      <c r="B57" s="39"/>
      <c r="C57" s="94"/>
      <c r="D57" s="39" t="s">
        <v>297</v>
      </c>
      <c r="E57" s="39"/>
      <c r="F57" s="39"/>
      <c r="G57" s="39">
        <v>93.917000000000002</v>
      </c>
      <c r="H57" s="133">
        <f>+SUM(DataEntryWS!I204:I218)+SUM(DataEntryWS!I95:I96)</f>
        <v>0</v>
      </c>
      <c r="I57" s="44"/>
      <c r="J57" s="75" t="s">
        <v>64</v>
      </c>
    </row>
    <row r="58" spans="1:10" ht="12.75">
      <c r="A58" s="38"/>
      <c r="B58" s="39"/>
      <c r="C58" s="94"/>
      <c r="D58" s="39" t="s">
        <v>167</v>
      </c>
      <c r="E58" s="39"/>
      <c r="F58" s="39"/>
      <c r="G58" s="39">
        <v>93.926000000000002</v>
      </c>
      <c r="H58" s="133">
        <f>+DataEntryWS!I154</f>
        <v>0</v>
      </c>
      <c r="I58" s="44"/>
      <c r="J58" s="75" t="s">
        <v>64</v>
      </c>
    </row>
    <row r="59" spans="1:10" ht="12.75">
      <c r="A59" s="38"/>
      <c r="B59" s="39"/>
      <c r="C59" s="94"/>
      <c r="D59" s="39" t="s">
        <v>82</v>
      </c>
      <c r="E59" s="39"/>
      <c r="F59" s="39"/>
      <c r="G59" s="43">
        <v>93.94</v>
      </c>
      <c r="H59" s="134">
        <f>+DataEntryWS!I69+SUM(DataEntryWS!I92:I93)+SUM(DataEntryWS!I99:I105)+DataEntryWS!I97</f>
        <v>0</v>
      </c>
      <c r="I59" s="41" t="s">
        <v>89</v>
      </c>
      <c r="J59" s="75" t="s">
        <v>64</v>
      </c>
    </row>
    <row r="60" spans="1:10" ht="28.5" customHeight="1">
      <c r="A60" s="38"/>
      <c r="B60" s="39"/>
      <c r="C60" s="94"/>
      <c r="D60" s="146" t="s">
        <v>287</v>
      </c>
      <c r="E60" s="146"/>
      <c r="F60" s="146"/>
      <c r="G60" s="43">
        <v>93.977000000000004</v>
      </c>
      <c r="H60" s="134">
        <f>+SUM(DataEntryWS!I84:I89)</f>
        <v>100</v>
      </c>
      <c r="I60" s="41"/>
      <c r="J60" s="75" t="s">
        <v>64</v>
      </c>
    </row>
    <row r="61" spans="1:10" ht="12.75">
      <c r="A61" s="38"/>
      <c r="B61" s="39"/>
      <c r="C61" s="94"/>
      <c r="D61" s="146" t="s">
        <v>190</v>
      </c>
      <c r="E61" s="150"/>
      <c r="F61" s="150"/>
      <c r="G61" s="43">
        <v>93.991</v>
      </c>
      <c r="H61" s="44">
        <f>+DataEntryWS!I27+DataEntryWS!I71</f>
        <v>90663.15</v>
      </c>
      <c r="I61" s="41"/>
      <c r="J61" s="75" t="s">
        <v>64</v>
      </c>
    </row>
    <row r="62" spans="1:10" ht="12.75">
      <c r="A62" s="38"/>
      <c r="B62" s="39"/>
      <c r="C62" s="39"/>
      <c r="D62" s="39" t="s">
        <v>83</v>
      </c>
      <c r="E62" s="39"/>
      <c r="F62" s="39"/>
      <c r="G62" s="39">
        <v>93.994</v>
      </c>
      <c r="H62" s="105">
        <f>+SUM(DataEntryWS!I55:I56)+DataEntryWS!I58+DataEntryWS!I61+DataEntryWS!I63+DataEntryWS!I65+DataEntryWS!I67+DataEntryWS!I131+DataEntryWS!I147+DataEntryWS!I149+DataEntryWS!I153+DataEntryWS!I155+DataEntryWS!I157+DataEntryWS!I159+DataEntryWS!I161+DataEntryWS!I163</f>
        <v>100823.558</v>
      </c>
      <c r="I62" s="44"/>
      <c r="J62" s="105">
        <f>+SUM(DataEntryWS!J55:J56)+DataEntryWS!J131+SUM(DataEntryWS!J146:J149)+DataEntryWS!J159+DataEntryWS!J161</f>
        <v>21631.441999999999</v>
      </c>
    </row>
    <row r="63" spans="1:10" ht="12.75">
      <c r="A63" s="38"/>
      <c r="B63" s="39"/>
      <c r="C63" s="39" t="s">
        <v>84</v>
      </c>
      <c r="D63" s="39"/>
      <c r="E63" s="39"/>
      <c r="F63" s="39"/>
      <c r="G63" s="39"/>
      <c r="H63" s="82">
        <f>SUM(H16:H33)+H37+SUM(H39:H41)+H45+SUM(H47:H62)</f>
        <v>1239160.0079999999</v>
      </c>
      <c r="I63" s="83"/>
      <c r="J63" s="82">
        <f>SUM(J16:J62)</f>
        <v>21631.441999999999</v>
      </c>
    </row>
    <row r="64" spans="1:10">
      <c r="A64" s="34"/>
      <c r="B64" s="40"/>
      <c r="C64" s="40"/>
      <c r="D64" s="40"/>
      <c r="E64" s="40"/>
      <c r="F64" s="40"/>
      <c r="G64" s="40"/>
      <c r="H64" s="84"/>
      <c r="I64" s="85"/>
      <c r="J64" s="85"/>
    </row>
    <row r="65" spans="1:10">
      <c r="A65" s="37" t="s">
        <v>85</v>
      </c>
      <c r="B65" s="40"/>
      <c r="C65" s="40"/>
      <c r="D65" s="40"/>
      <c r="E65" s="40"/>
      <c r="F65" s="40"/>
      <c r="G65" s="40"/>
      <c r="H65" s="84"/>
      <c r="I65" s="85"/>
      <c r="J65" s="85"/>
    </row>
    <row r="66" spans="1:10">
      <c r="A66" s="34"/>
      <c r="B66" s="40" t="s">
        <v>86</v>
      </c>
      <c r="C66" s="40"/>
      <c r="D66" s="40"/>
      <c r="E66" s="40"/>
      <c r="F66" s="40"/>
      <c r="G66" s="40"/>
      <c r="H66" s="84"/>
      <c r="I66" s="85"/>
      <c r="J66" s="85"/>
    </row>
    <row r="67" spans="1:10">
      <c r="A67" s="34"/>
      <c r="B67" s="40"/>
      <c r="C67" s="40" t="s">
        <v>87</v>
      </c>
      <c r="D67" s="40"/>
      <c r="E67" s="40"/>
      <c r="F67" s="40"/>
      <c r="G67" s="40"/>
      <c r="H67" s="84"/>
      <c r="I67" s="85"/>
      <c r="J67" s="85"/>
    </row>
    <row r="68" spans="1:10">
      <c r="A68" s="34"/>
      <c r="B68" s="40"/>
      <c r="C68" s="40" t="s">
        <v>88</v>
      </c>
      <c r="D68" s="40"/>
      <c r="E68" s="40"/>
      <c r="F68" s="40"/>
      <c r="G68" s="40"/>
      <c r="H68" s="86"/>
      <c r="I68" s="86"/>
      <c r="J68" s="87"/>
    </row>
    <row r="69" spans="1:10" ht="12.75">
      <c r="A69" s="36"/>
      <c r="B69" s="88"/>
      <c r="C69" s="88"/>
      <c r="D69" s="40" t="s">
        <v>3</v>
      </c>
      <c r="E69" s="40"/>
      <c r="F69" s="40"/>
      <c r="G69" s="40"/>
      <c r="H69" s="81" t="s">
        <v>64</v>
      </c>
      <c r="I69" s="86"/>
      <c r="J69" s="87">
        <f>+DataEntryWS!J6</f>
        <v>6516</v>
      </c>
    </row>
    <row r="70" spans="1:10" ht="12.75">
      <c r="A70" s="36"/>
      <c r="B70" s="88"/>
      <c r="C70" s="88"/>
      <c r="D70" s="40" t="s">
        <v>309</v>
      </c>
      <c r="E70" s="40"/>
      <c r="F70" s="40"/>
      <c r="G70" s="40"/>
      <c r="H70" s="81" t="s">
        <v>64</v>
      </c>
      <c r="I70" s="86"/>
      <c r="J70" s="87">
        <f>+DataEntryWS!J13</f>
        <v>0</v>
      </c>
    </row>
    <row r="71" spans="1:10" ht="12.75">
      <c r="A71" s="36"/>
      <c r="B71" s="88"/>
      <c r="C71" s="88"/>
      <c r="D71" s="151" t="s">
        <v>380</v>
      </c>
      <c r="E71" s="152"/>
      <c r="F71" s="152"/>
      <c r="G71" s="40"/>
      <c r="H71" s="81" t="s">
        <v>64</v>
      </c>
      <c r="I71" s="86"/>
      <c r="J71" s="87">
        <f>+DataEntryWS!J8</f>
        <v>369145</v>
      </c>
    </row>
    <row r="72" spans="1:10" ht="12.75">
      <c r="A72" s="36"/>
      <c r="B72" s="88"/>
      <c r="C72" s="88"/>
      <c r="D72" s="40" t="s">
        <v>8</v>
      </c>
      <c r="E72" s="40"/>
      <c r="F72" s="40"/>
      <c r="G72" s="40"/>
      <c r="H72" s="81" t="s">
        <v>64</v>
      </c>
      <c r="I72" s="86"/>
      <c r="J72" s="87">
        <f>+DataEntryWS!J9</f>
        <v>0</v>
      </c>
    </row>
    <row r="73" spans="1:10" ht="12.75">
      <c r="A73" s="36"/>
      <c r="B73" s="88"/>
      <c r="C73" s="88"/>
      <c r="D73" s="109" t="s">
        <v>9</v>
      </c>
      <c r="E73" s="40"/>
      <c r="F73" s="40"/>
      <c r="G73" s="40"/>
      <c r="H73" s="81" t="s">
        <v>64</v>
      </c>
      <c r="I73" s="86"/>
      <c r="J73" s="87">
        <f>+DataEntryWS!J12</f>
        <v>2488</v>
      </c>
    </row>
    <row r="74" spans="1:10" ht="12.75">
      <c r="A74" s="36"/>
      <c r="B74" s="88"/>
      <c r="C74" s="88"/>
      <c r="D74" s="109" t="s">
        <v>284</v>
      </c>
      <c r="E74" s="40"/>
      <c r="F74" s="40"/>
      <c r="G74" s="40"/>
      <c r="H74" s="81" t="s">
        <v>64</v>
      </c>
      <c r="I74" s="86"/>
      <c r="J74" s="87">
        <f>+DataEntryWS!J26</f>
        <v>10505.04</v>
      </c>
    </row>
    <row r="75" spans="1:10" ht="12.75">
      <c r="A75" s="36"/>
      <c r="B75" s="88"/>
      <c r="C75" s="88"/>
      <c r="D75" s="109" t="s">
        <v>150</v>
      </c>
      <c r="E75" s="40"/>
      <c r="F75" s="40"/>
      <c r="G75" s="40"/>
      <c r="H75" s="81" t="s">
        <v>64</v>
      </c>
      <c r="I75" s="86"/>
      <c r="J75" s="87">
        <f>+DataEntryWS!J28</f>
        <v>291987.96000000002</v>
      </c>
    </row>
    <row r="76" spans="1:10" ht="12.75">
      <c r="A76" s="36"/>
      <c r="B76" s="88"/>
      <c r="C76" s="88"/>
      <c r="D76" s="109" t="s">
        <v>171</v>
      </c>
      <c r="E76" s="40"/>
      <c r="F76" s="40"/>
      <c r="G76" s="40"/>
      <c r="H76" s="81" t="s">
        <v>64</v>
      </c>
      <c r="I76" s="86"/>
      <c r="J76" s="87">
        <f>+DataEntryWS!J29</f>
        <v>0</v>
      </c>
    </row>
    <row r="77" spans="1:10" ht="12.75" customHeight="1">
      <c r="A77" s="36"/>
      <c r="B77" s="88"/>
      <c r="C77" s="88"/>
      <c r="D77" s="109" t="s">
        <v>12</v>
      </c>
      <c r="E77" s="89"/>
      <c r="F77" s="89"/>
      <c r="G77" s="40"/>
      <c r="H77" s="81" t="s">
        <v>64</v>
      </c>
      <c r="I77" s="86"/>
      <c r="J77" s="87">
        <f>+DataEntryWS!J54</f>
        <v>0</v>
      </c>
    </row>
    <row r="78" spans="1:10" ht="12.75">
      <c r="A78" s="36"/>
      <c r="B78" s="88"/>
      <c r="C78" s="88"/>
      <c r="D78" s="40" t="s">
        <v>375</v>
      </c>
      <c r="E78" s="40"/>
      <c r="F78" s="40"/>
      <c r="G78" s="40"/>
      <c r="H78" s="81" t="s">
        <v>64</v>
      </c>
      <c r="I78" s="86"/>
      <c r="J78" s="87">
        <f>+DataEntryWS!J57+SUM(DataEntryWS!J59:J60)+DataEntryWS!J62</f>
        <v>0</v>
      </c>
    </row>
    <row r="79" spans="1:10" ht="12.75">
      <c r="A79" s="36"/>
      <c r="B79" s="88"/>
      <c r="C79" s="88"/>
      <c r="D79" s="93" t="s">
        <v>17</v>
      </c>
      <c r="E79" s="40"/>
      <c r="F79" s="40"/>
      <c r="G79" s="40"/>
      <c r="H79" s="81" t="s">
        <v>64</v>
      </c>
      <c r="I79" s="86"/>
      <c r="J79" s="87">
        <f>+DataEntryWS!J64+SUM(DataEntryWS!J66:J67)+DataEntryWS!J128</f>
        <v>12042</v>
      </c>
    </row>
    <row r="80" spans="1:10" ht="12.75">
      <c r="A80" s="36"/>
      <c r="B80" s="88"/>
      <c r="C80" s="88"/>
      <c r="D80" s="93" t="s">
        <v>37</v>
      </c>
      <c r="E80" s="40"/>
      <c r="F80" s="40"/>
      <c r="G80" s="40"/>
      <c r="H80" s="81" t="s">
        <v>64</v>
      </c>
      <c r="I80" s="86"/>
      <c r="J80" s="87">
        <f>+DataEntryWS!J70+SUM(DataEntryWS!J72:J83)+DataEntryWS!J98</f>
        <v>3143.73</v>
      </c>
    </row>
    <row r="81" spans="1:10" ht="12.75">
      <c r="A81" s="36"/>
      <c r="B81" s="88"/>
      <c r="C81" s="88"/>
      <c r="D81" s="93" t="s">
        <v>289</v>
      </c>
      <c r="E81" s="40"/>
      <c r="F81" s="40"/>
      <c r="G81" s="40"/>
      <c r="H81" s="81" t="s">
        <v>64</v>
      </c>
      <c r="I81" s="86"/>
      <c r="J81" s="87">
        <f>+SUM(DataEntryWS!J113:J114)</f>
        <v>3915</v>
      </c>
    </row>
    <row r="82" spans="1:10" ht="12.75">
      <c r="A82" s="36"/>
      <c r="B82" s="88"/>
      <c r="C82" s="88"/>
      <c r="D82" s="93" t="s">
        <v>160</v>
      </c>
      <c r="E82" s="40"/>
      <c r="F82" s="40"/>
      <c r="G82" s="40"/>
      <c r="H82" s="81" t="s">
        <v>64</v>
      </c>
      <c r="I82" s="86"/>
      <c r="J82" s="87">
        <f>+SUM(DataEntryWS!J124:J126)</f>
        <v>0</v>
      </c>
    </row>
    <row r="83" spans="1:10" ht="12.75">
      <c r="A83" s="36"/>
      <c r="B83" s="88"/>
      <c r="C83" s="88"/>
      <c r="D83" s="148" t="s">
        <v>16</v>
      </c>
      <c r="E83" s="149"/>
      <c r="F83" s="149"/>
      <c r="G83" s="40"/>
      <c r="H83" s="81" t="s">
        <v>64</v>
      </c>
      <c r="I83" s="86"/>
      <c r="J83" s="87">
        <f>+DataEntryWS!D127</f>
        <v>0</v>
      </c>
    </row>
    <row r="84" spans="1:10" ht="12.75">
      <c r="A84" s="36"/>
      <c r="B84" s="88"/>
      <c r="C84" s="88"/>
      <c r="D84" s="93" t="s">
        <v>43</v>
      </c>
      <c r="E84" s="40"/>
      <c r="F84" s="40"/>
      <c r="G84" s="40"/>
      <c r="H84" s="81" t="s">
        <v>64</v>
      </c>
      <c r="I84" s="86"/>
      <c r="J84" s="87">
        <f>+DataEntryWS!J129</f>
        <v>0</v>
      </c>
    </row>
    <row r="85" spans="1:10" ht="12.75">
      <c r="A85" s="36"/>
      <c r="B85" s="88"/>
      <c r="C85" s="88"/>
      <c r="D85" s="93" t="s">
        <v>161</v>
      </c>
      <c r="E85" s="40"/>
      <c r="F85" s="40"/>
      <c r="G85" s="40"/>
      <c r="H85" s="81" t="s">
        <v>64</v>
      </c>
      <c r="I85" s="86"/>
      <c r="J85" s="87">
        <f>+DataEntryWS!J130</f>
        <v>199869</v>
      </c>
    </row>
    <row r="86" spans="1:10" ht="12.75">
      <c r="A86" s="36"/>
      <c r="B86" s="88"/>
      <c r="C86" s="88"/>
      <c r="D86" s="71" t="s">
        <v>21</v>
      </c>
      <c r="E86" s="40"/>
      <c r="F86" s="40"/>
      <c r="G86" s="40"/>
      <c r="H86" s="81" t="s">
        <v>64</v>
      </c>
      <c r="I86" s="86"/>
      <c r="J86" s="87">
        <f>+DataEntryWS!J150</f>
        <v>0</v>
      </c>
    </row>
    <row r="87" spans="1:10" ht="12.75">
      <c r="A87" s="36"/>
      <c r="B87" s="88"/>
      <c r="C87" s="88"/>
      <c r="D87" s="71" t="s">
        <v>162</v>
      </c>
      <c r="E87" s="40"/>
      <c r="F87" s="40"/>
      <c r="G87" s="40"/>
      <c r="H87" s="81" t="s">
        <v>64</v>
      </c>
      <c r="I87" s="86"/>
      <c r="J87" s="87">
        <f>+DataEntryWS!J156</f>
        <v>0</v>
      </c>
    </row>
    <row r="88" spans="1:10" ht="12.75">
      <c r="A88" s="36"/>
      <c r="B88" s="88"/>
      <c r="C88" s="88"/>
      <c r="D88" s="71" t="s">
        <v>163</v>
      </c>
      <c r="E88" s="40"/>
      <c r="F88" s="40"/>
      <c r="G88" s="40"/>
      <c r="H88" s="81" t="s">
        <v>64</v>
      </c>
      <c r="I88" s="86"/>
      <c r="J88" s="87">
        <f>+DataEntryWS!J158</f>
        <v>83584</v>
      </c>
    </row>
    <row r="89" spans="1:10" ht="12.75">
      <c r="A89" s="36"/>
      <c r="B89" s="88"/>
      <c r="C89" s="88"/>
      <c r="D89" s="71" t="s">
        <v>164</v>
      </c>
      <c r="E89" s="40"/>
      <c r="F89" s="40"/>
      <c r="G89" s="40"/>
      <c r="H89" s="81" t="s">
        <v>64</v>
      </c>
      <c r="I89" s="86"/>
      <c r="J89" s="87">
        <f>+DataEntryWS!J160</f>
        <v>39137</v>
      </c>
    </row>
    <row r="90" spans="1:10" ht="12.75">
      <c r="A90" s="36"/>
      <c r="B90" s="88"/>
      <c r="C90" s="88"/>
      <c r="D90" s="71" t="s">
        <v>20</v>
      </c>
      <c r="E90" s="40"/>
      <c r="F90" s="40"/>
      <c r="G90" s="40"/>
      <c r="H90" s="81" t="s">
        <v>64</v>
      </c>
      <c r="I90" s="86"/>
      <c r="J90" s="87">
        <f>+DataEntryWS!J162</f>
        <v>0</v>
      </c>
    </row>
    <row r="91" spans="1:10" ht="12.75">
      <c r="A91" s="36"/>
      <c r="B91" s="88"/>
      <c r="C91" s="88"/>
      <c r="D91" s="71" t="s">
        <v>165</v>
      </c>
      <c r="E91" s="40"/>
      <c r="F91" s="40"/>
      <c r="G91" s="40"/>
      <c r="H91" s="81" t="s">
        <v>64</v>
      </c>
      <c r="I91" s="86"/>
      <c r="J91" s="87">
        <f>+SUM(DataEntryWS!J168:J168)</f>
        <v>17188</v>
      </c>
    </row>
    <row r="92" spans="1:10" ht="12.75">
      <c r="A92" s="36"/>
      <c r="B92" s="88"/>
      <c r="C92" s="88"/>
      <c r="D92" s="71" t="s">
        <v>295</v>
      </c>
      <c r="E92" s="40"/>
      <c r="F92" s="40"/>
      <c r="G92" s="40"/>
      <c r="H92" s="81" t="s">
        <v>64</v>
      </c>
      <c r="I92" s="86"/>
      <c r="J92" s="87">
        <f>+DataEntryWS!J202+DataEntryWS!J203</f>
        <v>44798</v>
      </c>
    </row>
    <row r="93" spans="1:10" ht="12.75">
      <c r="A93" s="36"/>
      <c r="B93" s="88"/>
      <c r="C93" s="88"/>
      <c r="D93" s="40" t="s">
        <v>119</v>
      </c>
      <c r="E93" s="40"/>
      <c r="F93" s="40"/>
      <c r="G93" s="40"/>
      <c r="H93" s="81" t="s">
        <v>64</v>
      </c>
      <c r="I93" s="86"/>
      <c r="J93" s="87">
        <f>+DataEntryWS!J229</f>
        <v>0</v>
      </c>
    </row>
    <row r="94" spans="1:10" ht="12.75">
      <c r="A94" s="36"/>
      <c r="B94" s="88"/>
      <c r="C94" s="88"/>
      <c r="D94" s="90" t="s">
        <v>156</v>
      </c>
      <c r="E94" s="90"/>
      <c r="F94" s="90"/>
      <c r="G94" s="90"/>
      <c r="H94" s="129" t="s">
        <v>64</v>
      </c>
      <c r="I94" s="130"/>
      <c r="J94" s="131">
        <f>+DataEntryWS!J90</f>
        <v>0</v>
      </c>
    </row>
    <row r="95" spans="1:10" ht="12.75">
      <c r="A95" s="36"/>
      <c r="B95" s="88"/>
      <c r="C95" s="88"/>
      <c r="D95" s="90" t="s">
        <v>402</v>
      </c>
      <c r="E95" s="90"/>
      <c r="F95" s="90"/>
      <c r="G95" s="90"/>
      <c r="H95" s="129" t="s">
        <v>64</v>
      </c>
      <c r="I95" s="130"/>
      <c r="J95" s="131">
        <f>+DataEntryWS!J230</f>
        <v>0</v>
      </c>
    </row>
    <row r="96" spans="1:10" ht="12.75">
      <c r="A96" s="36"/>
      <c r="B96" s="88"/>
      <c r="C96" s="88"/>
      <c r="D96" s="90" t="s">
        <v>406</v>
      </c>
      <c r="E96" s="90"/>
      <c r="F96" s="90"/>
      <c r="G96" s="90"/>
      <c r="H96" s="129" t="s">
        <v>64</v>
      </c>
      <c r="I96" s="130"/>
      <c r="J96" s="131">
        <f>+DataEntryWS!J231</f>
        <v>0</v>
      </c>
    </row>
    <row r="97" spans="1:10">
      <c r="A97" s="34"/>
      <c r="B97" s="40"/>
      <c r="C97" s="40" t="s">
        <v>93</v>
      </c>
      <c r="D97" s="40"/>
      <c r="E97" s="40"/>
      <c r="F97" s="40"/>
      <c r="G97" s="40"/>
      <c r="H97" s="91">
        <f>+H63</f>
        <v>1239160.0079999999</v>
      </c>
      <c r="I97" s="85"/>
      <c r="J97" s="91">
        <f>+J63+SUM(J69:J96)</f>
        <v>1105950.172</v>
      </c>
    </row>
    <row r="98" spans="1:10">
      <c r="A98" s="34"/>
      <c r="B98" s="34"/>
      <c r="C98" s="34"/>
      <c r="D98" s="34"/>
      <c r="E98" s="34"/>
      <c r="F98" s="34"/>
      <c r="G98" s="34"/>
      <c r="H98" s="46"/>
      <c r="I98" s="47"/>
      <c r="J98" s="47"/>
    </row>
    <row r="99" spans="1:10">
      <c r="A99" s="34"/>
      <c r="B99" s="34"/>
      <c r="C99" s="34"/>
      <c r="D99" s="34"/>
      <c r="E99" s="34"/>
      <c r="F99" s="34"/>
      <c r="G99" s="34"/>
      <c r="H99" s="46"/>
      <c r="I99" s="47"/>
      <c r="J99" s="47"/>
    </row>
    <row r="100" spans="1:10">
      <c r="A100" s="34"/>
      <c r="B100" s="34"/>
      <c r="C100" s="34"/>
      <c r="D100" s="34"/>
      <c r="E100" s="34"/>
      <c r="F100" s="34" t="s">
        <v>90</v>
      </c>
      <c r="G100" s="34"/>
      <c r="H100" s="46"/>
      <c r="I100" s="47"/>
      <c r="J100" s="47">
        <f>+H97+J97</f>
        <v>2345110.1799999997</v>
      </c>
    </row>
    <row r="101" spans="1:10">
      <c r="A101" s="34"/>
      <c r="B101" s="34"/>
      <c r="C101" s="34"/>
      <c r="D101" s="34"/>
      <c r="E101" s="34"/>
      <c r="F101" s="34" t="s">
        <v>95</v>
      </c>
      <c r="G101" s="34"/>
      <c r="H101" s="46"/>
      <c r="I101" s="47"/>
      <c r="J101" s="46">
        <f>+DataEntryWS!D234</f>
        <v>2345110.1800000002</v>
      </c>
    </row>
    <row r="102" spans="1:10">
      <c r="A102" s="34"/>
      <c r="B102" s="34"/>
      <c r="C102" s="34"/>
      <c r="D102" s="34"/>
      <c r="E102" s="34"/>
      <c r="F102" s="34" t="s">
        <v>96</v>
      </c>
      <c r="G102" s="34"/>
      <c r="H102" s="46"/>
      <c r="I102" s="47"/>
      <c r="J102" s="46">
        <f>+DataEntryWS!K234</f>
        <v>0</v>
      </c>
    </row>
    <row r="103" spans="1:10" ht="12.75" thickBot="1">
      <c r="A103" s="34"/>
      <c r="B103" s="34"/>
      <c r="C103" s="34"/>
      <c r="D103" s="34"/>
      <c r="E103" s="34"/>
      <c r="F103" s="34" t="s">
        <v>91</v>
      </c>
      <c r="G103" s="34"/>
      <c r="H103" s="46"/>
      <c r="I103" s="47"/>
      <c r="J103" s="49">
        <f>+J100-J101+J102</f>
        <v>-4.6566128730773926E-10</v>
      </c>
    </row>
    <row r="104" spans="1:10" ht="12.75" thickTop="1">
      <c r="A104" s="34"/>
      <c r="B104" s="34"/>
      <c r="C104" s="34"/>
      <c r="D104" s="34"/>
      <c r="E104" s="34"/>
      <c r="F104" s="34"/>
      <c r="G104" s="34"/>
      <c r="H104" s="48"/>
      <c r="I104" s="34"/>
      <c r="J104" s="34"/>
    </row>
    <row r="105" spans="1:10">
      <c r="A105" s="34"/>
      <c r="B105" s="34"/>
      <c r="C105" s="34"/>
      <c r="D105" s="34"/>
      <c r="E105" s="34"/>
      <c r="F105" s="34"/>
      <c r="G105" s="34"/>
      <c r="H105" s="48"/>
      <c r="I105" s="34"/>
      <c r="J105" s="34"/>
    </row>
    <row r="106" spans="1:10">
      <c r="H106" s="106">
        <f>+DataEntryWS!I234</f>
        <v>1239160.0079999999</v>
      </c>
      <c r="I106" s="107"/>
      <c r="J106" s="106">
        <f>+DataEntryWS!J234</f>
        <v>1105950.172</v>
      </c>
    </row>
    <row r="107" spans="1:10">
      <c r="H107" s="2"/>
    </row>
    <row r="108" spans="1:10">
      <c r="H108" s="2">
        <f>+H97-H106</f>
        <v>0</v>
      </c>
      <c r="J108" s="3">
        <f>+J97-J106</f>
        <v>0</v>
      </c>
    </row>
    <row r="109" spans="1:10">
      <c r="H109" s="2"/>
    </row>
    <row r="110" spans="1:10">
      <c r="H110" s="2"/>
    </row>
    <row r="111" spans="1:10">
      <c r="H111" s="2"/>
    </row>
    <row r="112" spans="1:10">
      <c r="H112" s="2"/>
    </row>
    <row r="113" spans="8:8">
      <c r="H113" s="2"/>
    </row>
    <row r="114" spans="8:8">
      <c r="H114" s="2"/>
    </row>
    <row r="115" spans="8:8">
      <c r="H115" s="2"/>
    </row>
    <row r="116" spans="8:8">
      <c r="H116" s="2"/>
    </row>
    <row r="117" spans="8:8">
      <c r="H117" s="2"/>
    </row>
    <row r="118" spans="8:8">
      <c r="H118" s="2"/>
    </row>
    <row r="119" spans="8:8">
      <c r="H119" s="2"/>
    </row>
    <row r="120" spans="8:8">
      <c r="H120" s="2"/>
    </row>
    <row r="121" spans="8:8">
      <c r="H121" s="2"/>
    </row>
    <row r="122" spans="8:8">
      <c r="H122" s="2"/>
    </row>
    <row r="123" spans="8:8">
      <c r="H123" s="2"/>
    </row>
    <row r="124" spans="8:8">
      <c r="H124" s="2"/>
    </row>
    <row r="125" spans="8:8">
      <c r="H125" s="2"/>
    </row>
    <row r="126" spans="8:8">
      <c r="H126" s="2"/>
    </row>
    <row r="127" spans="8:8">
      <c r="H127" s="2"/>
    </row>
    <row r="128" spans="8:8">
      <c r="H128" s="2"/>
    </row>
    <row r="129" spans="8:8">
      <c r="H129" s="2"/>
    </row>
    <row r="130" spans="8:8">
      <c r="H130" s="2"/>
    </row>
    <row r="131" spans="8:8">
      <c r="H131" s="2"/>
    </row>
    <row r="132" spans="8:8">
      <c r="H132" s="2"/>
    </row>
    <row r="133" spans="8:8">
      <c r="H133" s="2"/>
    </row>
    <row r="134" spans="8:8">
      <c r="H134" s="2"/>
    </row>
    <row r="135" spans="8:8">
      <c r="H135" s="2"/>
    </row>
    <row r="136" spans="8:8">
      <c r="H136" s="2"/>
    </row>
    <row r="137" spans="8:8">
      <c r="H137" s="2"/>
    </row>
    <row r="138" spans="8:8">
      <c r="H138" s="2"/>
    </row>
    <row r="139" spans="8:8">
      <c r="H139" s="2"/>
    </row>
    <row r="140" spans="8:8">
      <c r="H140" s="2"/>
    </row>
    <row r="141" spans="8:8">
      <c r="H141" s="2"/>
    </row>
    <row r="142" spans="8:8">
      <c r="H142" s="2"/>
    </row>
    <row r="143" spans="8:8">
      <c r="H143" s="2"/>
    </row>
    <row r="144" spans="8:8">
      <c r="H144" s="2"/>
    </row>
    <row r="145" spans="8:8">
      <c r="H145" s="2"/>
    </row>
    <row r="146" spans="8:8">
      <c r="H146" s="2"/>
    </row>
    <row r="147" spans="8:8">
      <c r="H147" s="2"/>
    </row>
    <row r="148" spans="8:8">
      <c r="H148" s="2"/>
    </row>
    <row r="149" spans="8:8">
      <c r="H149" s="2"/>
    </row>
    <row r="150" spans="8:8">
      <c r="H150" s="2"/>
    </row>
    <row r="151" spans="8:8">
      <c r="H151" s="2"/>
    </row>
    <row r="152" spans="8:8">
      <c r="H152" s="2"/>
    </row>
    <row r="153" spans="8:8">
      <c r="H153" s="2"/>
    </row>
    <row r="154" spans="8:8">
      <c r="H154" s="2"/>
    </row>
    <row r="155" spans="8:8">
      <c r="H155" s="2"/>
    </row>
    <row r="156" spans="8:8">
      <c r="H156" s="2"/>
    </row>
    <row r="157" spans="8:8">
      <c r="H157" s="2"/>
    </row>
    <row r="158" spans="8:8">
      <c r="H158" s="2"/>
    </row>
    <row r="159" spans="8:8">
      <c r="H159" s="2"/>
    </row>
    <row r="160" spans="8:8">
      <c r="H160" s="2"/>
    </row>
    <row r="161" spans="8:8">
      <c r="H161" s="2"/>
    </row>
    <row r="162" spans="8:8">
      <c r="H162" s="2"/>
    </row>
    <row r="163" spans="8:8">
      <c r="H163" s="2"/>
    </row>
    <row r="164" spans="8:8">
      <c r="H164" s="2"/>
    </row>
    <row r="165" spans="8:8">
      <c r="H165" s="2"/>
    </row>
    <row r="166" spans="8:8">
      <c r="H166" s="2"/>
    </row>
    <row r="167" spans="8:8">
      <c r="H167" s="2"/>
    </row>
    <row r="168" spans="8:8">
      <c r="H168" s="2"/>
    </row>
    <row r="169" spans="8:8">
      <c r="H169" s="2"/>
    </row>
    <row r="170" spans="8:8">
      <c r="H170" s="2"/>
    </row>
    <row r="171" spans="8:8">
      <c r="H171" s="2"/>
    </row>
    <row r="172" spans="8:8">
      <c r="H172" s="2"/>
    </row>
    <row r="173" spans="8:8">
      <c r="H173" s="2"/>
    </row>
    <row r="174" spans="8:8">
      <c r="H174" s="2"/>
    </row>
    <row r="175" spans="8:8">
      <c r="H175" s="2"/>
    </row>
    <row r="176" spans="8:8">
      <c r="H176" s="2"/>
    </row>
    <row r="177" spans="8:8">
      <c r="H177" s="2"/>
    </row>
    <row r="178" spans="8:8">
      <c r="H178" s="2"/>
    </row>
    <row r="179" spans="8:8">
      <c r="H179" s="2"/>
    </row>
    <row r="180" spans="8:8">
      <c r="H180" s="2"/>
    </row>
    <row r="181" spans="8:8">
      <c r="H181" s="2"/>
    </row>
    <row r="182" spans="8:8">
      <c r="H182" s="2"/>
    </row>
    <row r="183" spans="8:8">
      <c r="H183" s="2"/>
    </row>
    <row r="184" spans="8:8">
      <c r="H184" s="2"/>
    </row>
    <row r="185" spans="8:8">
      <c r="H185" s="2"/>
    </row>
    <row r="186" spans="8:8">
      <c r="H186" s="2"/>
    </row>
    <row r="187" spans="8:8">
      <c r="H187" s="2"/>
    </row>
    <row r="188" spans="8:8">
      <c r="H188" s="2"/>
    </row>
    <row r="189" spans="8:8">
      <c r="H189" s="2"/>
    </row>
    <row r="190" spans="8:8">
      <c r="H190" s="2"/>
    </row>
    <row r="191" spans="8:8">
      <c r="H191" s="2"/>
    </row>
    <row r="192" spans="8:8">
      <c r="H192" s="2"/>
    </row>
    <row r="193" spans="8:8">
      <c r="H193" s="2"/>
    </row>
    <row r="194" spans="8:8">
      <c r="H194" s="2"/>
    </row>
    <row r="195" spans="8:8">
      <c r="H195" s="2"/>
    </row>
    <row r="196" spans="8:8">
      <c r="H196" s="2"/>
    </row>
    <row r="197" spans="8:8">
      <c r="H197" s="2"/>
    </row>
    <row r="198" spans="8:8">
      <c r="H198" s="2"/>
    </row>
    <row r="199" spans="8:8">
      <c r="H199" s="2"/>
    </row>
    <row r="200" spans="8:8">
      <c r="H200" s="2"/>
    </row>
    <row r="201" spans="8:8">
      <c r="H201" s="2"/>
    </row>
    <row r="202" spans="8:8">
      <c r="H202" s="2"/>
    </row>
    <row r="203" spans="8:8">
      <c r="H203" s="2"/>
    </row>
    <row r="204" spans="8:8">
      <c r="H204" s="2"/>
    </row>
    <row r="205" spans="8:8">
      <c r="H205" s="2"/>
    </row>
  </sheetData>
  <mergeCells count="28">
    <mergeCell ref="D29:F29"/>
    <mergeCell ref="A1:J1"/>
    <mergeCell ref="A2:J2"/>
    <mergeCell ref="A3:J3"/>
    <mergeCell ref="A4:J4"/>
    <mergeCell ref="D27:F27"/>
    <mergeCell ref="D28:F28"/>
    <mergeCell ref="D30:F30"/>
    <mergeCell ref="D32:F32"/>
    <mergeCell ref="D50:F50"/>
    <mergeCell ref="D41:F41"/>
    <mergeCell ref="D40:F40"/>
    <mergeCell ref="D43:F43"/>
    <mergeCell ref="D47:F47"/>
    <mergeCell ref="D31:F31"/>
    <mergeCell ref="D44:F44"/>
    <mergeCell ref="E37:F37"/>
    <mergeCell ref="E45:F45"/>
    <mergeCell ref="D54:F54"/>
    <mergeCell ref="D48:F48"/>
    <mergeCell ref="D83:F83"/>
    <mergeCell ref="D61:F61"/>
    <mergeCell ref="D60:F60"/>
    <mergeCell ref="D56:F56"/>
    <mergeCell ref="D52:F52"/>
    <mergeCell ref="D71:F71"/>
    <mergeCell ref="D49:F49"/>
    <mergeCell ref="D55:F55"/>
  </mergeCells>
  <pageMargins left="0.45" right="0.45" top="0.75" bottom="0.75" header="0.3" footer="0.3"/>
  <pageSetup orientation="portrait" r:id="rId1"/>
  <headerFooter>
    <oddFooter>&amp;LLGC-PH&amp;RIssued 9/15/2022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DataEntryWS</vt:lpstr>
      <vt:lpstr>SchedofAwards</vt:lpstr>
      <vt:lpstr>DataEntryWS!Print_Area</vt:lpstr>
      <vt:lpstr>SchedofAwards!Print_Area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dc:creator>
  <cp:lastModifiedBy>James Burke</cp:lastModifiedBy>
  <cp:lastPrinted>2023-09-15T20:48:34Z</cp:lastPrinted>
  <dcterms:created xsi:type="dcterms:W3CDTF">2015-10-20T14:23:33Z</dcterms:created>
  <dcterms:modified xsi:type="dcterms:W3CDTF">2023-09-16T15:26:56Z</dcterms:modified>
</cp:coreProperties>
</file>